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D:\Info PC Contraloria\DAF\OFRB 2021 DAF\2022\PRESUPUESTO\EJECUCIÓN PRESUPUESTAL 2022\ejecuciones por mes\"/>
    </mc:Choice>
  </mc:AlternateContent>
  <xr:revisionPtr revIDLastSave="0" documentId="8_{271F4600-989C-4099-A7E8-2E5C2493FF8C}" xr6:coauthVersionLast="43" xr6:coauthVersionMax="43" xr10:uidLastSave="{00000000-0000-0000-0000-000000000000}"/>
  <bookViews>
    <workbookView xWindow="-120" yWindow="-120" windowWidth="29040" windowHeight="15840" xr2:uid="{38A9F6B4-6BD3-4A32-9E4C-847EA41DC987}"/>
  </bookViews>
  <sheets>
    <sheet name="SEPTIEMBRE 22"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73" i="1" l="1"/>
  <c r="G73" i="1"/>
  <c r="F73" i="1"/>
  <c r="E73" i="1"/>
  <c r="D73" i="1"/>
  <c r="R70" i="1"/>
  <c r="O70" i="1"/>
  <c r="N70" i="1"/>
  <c r="M70" i="1"/>
  <c r="I70" i="1"/>
  <c r="P70" i="1" s="1"/>
  <c r="Q70" i="1" s="1"/>
  <c r="O69" i="1"/>
  <c r="R69" i="1" s="1"/>
  <c r="N69" i="1"/>
  <c r="I69" i="1"/>
  <c r="M69" i="1" s="1"/>
  <c r="R65" i="1"/>
  <c r="O65" i="1"/>
  <c r="N65" i="1"/>
  <c r="L65" i="1"/>
  <c r="H65" i="1"/>
  <c r="F65" i="1"/>
  <c r="R64" i="1"/>
  <c r="O64" i="1"/>
  <c r="N64" i="1"/>
  <c r="I64" i="1"/>
  <c r="M64" i="1" s="1"/>
  <c r="L61" i="1"/>
  <c r="L60" i="1"/>
  <c r="L59" i="1"/>
  <c r="L57" i="1"/>
  <c r="L55" i="1" s="1"/>
  <c r="N55" i="1" s="1"/>
  <c r="M55" i="1" s="1"/>
  <c r="I55" i="1"/>
  <c r="G55" i="1"/>
  <c r="R54" i="1"/>
  <c r="O54" i="1"/>
  <c r="N54" i="1"/>
  <c r="I54" i="1"/>
  <c r="M54" i="1" s="1"/>
  <c r="L51" i="1"/>
  <c r="L50" i="1"/>
  <c r="I50" i="1"/>
  <c r="L49" i="1"/>
  <c r="L48" i="1"/>
  <c r="L46" i="1" s="1"/>
  <c r="O46" i="1" s="1"/>
  <c r="R46" i="1" s="1"/>
  <c r="N46" i="1"/>
  <c r="M46" i="1" s="1"/>
  <c r="H46" i="1"/>
  <c r="I46" i="1" s="1"/>
  <c r="O37" i="1"/>
  <c r="R37" i="1" s="1"/>
  <c r="L37" i="1"/>
  <c r="N37" i="1" s="1"/>
  <c r="I37" i="1"/>
  <c r="P37" i="1" s="1"/>
  <c r="Q37" i="1" s="1"/>
  <c r="G37" i="1"/>
  <c r="L36" i="1"/>
  <c r="L35" i="1"/>
  <c r="L33" i="1"/>
  <c r="L28" i="1" s="1"/>
  <c r="I28" i="1"/>
  <c r="G28" i="1"/>
  <c r="R27" i="1"/>
  <c r="O27" i="1"/>
  <c r="N27" i="1"/>
  <c r="I27" i="1"/>
  <c r="M27" i="1" s="1"/>
  <c r="P26" i="1"/>
  <c r="Q26" i="1" s="1"/>
  <c r="O26" i="1"/>
  <c r="R26" i="1" s="1"/>
  <c r="N26" i="1"/>
  <c r="I26" i="1"/>
  <c r="R25" i="1"/>
  <c r="O25" i="1"/>
  <c r="N25" i="1"/>
  <c r="M25" i="1"/>
  <c r="I25" i="1"/>
  <c r="P25" i="1" s="1"/>
  <c r="Q25" i="1" s="1"/>
  <c r="R24" i="1"/>
  <c r="P24" i="1"/>
  <c r="Q24" i="1" s="1"/>
  <c r="O24" i="1"/>
  <c r="N24" i="1"/>
  <c r="I24" i="1"/>
  <c r="M24" i="1" s="1"/>
  <c r="O23" i="1"/>
  <c r="R23" i="1" s="1"/>
  <c r="N23" i="1"/>
  <c r="I23" i="1"/>
  <c r="M23" i="1" s="1"/>
  <c r="R22" i="1"/>
  <c r="O22" i="1"/>
  <c r="N22" i="1"/>
  <c r="M22" i="1" s="1"/>
  <c r="I22" i="1"/>
  <c r="P22" i="1" s="1"/>
  <c r="Q22" i="1" s="1"/>
  <c r="R21" i="1"/>
  <c r="O21" i="1"/>
  <c r="N21" i="1"/>
  <c r="M21" i="1"/>
  <c r="I21" i="1"/>
  <c r="P21" i="1" s="1"/>
  <c r="Q21" i="1" s="1"/>
  <c r="R20" i="1"/>
  <c r="P20" i="1"/>
  <c r="Q20" i="1" s="1"/>
  <c r="O20" i="1"/>
  <c r="N20" i="1"/>
  <c r="I20" i="1"/>
  <c r="M20" i="1" s="1"/>
  <c r="P19" i="1"/>
  <c r="Q19" i="1" s="1"/>
  <c r="O19" i="1"/>
  <c r="R19" i="1" s="1"/>
  <c r="N19" i="1"/>
  <c r="I19" i="1"/>
  <c r="M19" i="1" s="1"/>
  <c r="R18" i="1"/>
  <c r="O18" i="1"/>
  <c r="N18" i="1"/>
  <c r="P18" i="1" s="1"/>
  <c r="Q18" i="1" s="1"/>
  <c r="I18" i="1"/>
  <c r="R17" i="1"/>
  <c r="O17" i="1"/>
  <c r="N17" i="1"/>
  <c r="I17" i="1"/>
  <c r="M17" i="1" s="1"/>
  <c r="O16" i="1"/>
  <c r="R16" i="1" s="1"/>
  <c r="N16" i="1"/>
  <c r="I16" i="1"/>
  <c r="M16" i="1" s="1"/>
  <c r="O15" i="1"/>
  <c r="R15" i="1" s="1"/>
  <c r="N15" i="1"/>
  <c r="M15" i="1" s="1"/>
  <c r="I15" i="1"/>
  <c r="P15" i="1" s="1"/>
  <c r="Q15" i="1" s="1"/>
  <c r="R14" i="1"/>
  <c r="O14" i="1"/>
  <c r="N14" i="1"/>
  <c r="M14" i="1" s="1"/>
  <c r="I14" i="1"/>
  <c r="R13" i="1"/>
  <c r="O13" i="1"/>
  <c r="N13" i="1"/>
  <c r="I13" i="1"/>
  <c r="P13" i="1" s="1"/>
  <c r="Q13" i="1" s="1"/>
  <c r="O12" i="1"/>
  <c r="R12" i="1" s="1"/>
  <c r="N12" i="1"/>
  <c r="M12" i="1" s="1"/>
  <c r="I12" i="1"/>
  <c r="P12" i="1" s="1"/>
  <c r="Q12" i="1" s="1"/>
  <c r="R11" i="1"/>
  <c r="O11" i="1"/>
  <c r="N11" i="1"/>
  <c r="M11" i="1" s="1"/>
  <c r="I11" i="1"/>
  <c r="R10" i="1"/>
  <c r="O10" i="1"/>
  <c r="N10" i="1"/>
  <c r="M10" i="1"/>
  <c r="I10" i="1"/>
  <c r="P10" i="1" s="1"/>
  <c r="Q10" i="1" s="1"/>
  <c r="P9" i="1"/>
  <c r="Q9" i="1" s="1"/>
  <c r="O9" i="1"/>
  <c r="R9" i="1" s="1"/>
  <c r="N9" i="1"/>
  <c r="I9" i="1"/>
  <c r="M9" i="1" s="1"/>
  <c r="R8" i="1"/>
  <c r="O8" i="1"/>
  <c r="N8" i="1"/>
  <c r="P8" i="1" s="1"/>
  <c r="Q8" i="1" s="1"/>
  <c r="I8" i="1"/>
  <c r="R7" i="1"/>
  <c r="O7" i="1"/>
  <c r="N7" i="1"/>
  <c r="I7" i="1"/>
  <c r="P17" i="1" l="1"/>
  <c r="Q17" i="1" s="1"/>
  <c r="M65" i="1"/>
  <c r="M7" i="1"/>
  <c r="O6" i="1"/>
  <c r="M37" i="1"/>
  <c r="O50" i="1"/>
  <c r="R50" i="1" s="1"/>
  <c r="R73" i="1" s="1"/>
  <c r="N50" i="1"/>
  <c r="P11" i="1"/>
  <c r="Q11" i="1" s="1"/>
  <c r="P28" i="1"/>
  <c r="Q28" i="1" s="1"/>
  <c r="P55" i="1"/>
  <c r="Q55" i="1" s="1"/>
  <c r="H73" i="1"/>
  <c r="I65" i="1"/>
  <c r="P65" i="1" s="1"/>
  <c r="P7" i="1"/>
  <c r="N28" i="1"/>
  <c r="M28" i="1" s="1"/>
  <c r="L73" i="1"/>
  <c r="P14" i="1"/>
  <c r="Q14" i="1" s="1"/>
  <c r="N6" i="1"/>
  <c r="P16" i="1"/>
  <c r="Q16" i="1" s="1"/>
  <c r="P27" i="1"/>
  <c r="Q27" i="1" s="1"/>
  <c r="O28" i="1"/>
  <c r="R28" i="1" s="1"/>
  <c r="P46" i="1"/>
  <c r="Q46" i="1" s="1"/>
  <c r="P54" i="1"/>
  <c r="Q54" i="1" s="1"/>
  <c r="O55" i="1"/>
  <c r="R55" i="1" s="1"/>
  <c r="P64" i="1"/>
  <c r="Q64" i="1" s="1"/>
  <c r="P23" i="1"/>
  <c r="Q23" i="1" s="1"/>
  <c r="P69" i="1"/>
  <c r="Q69" i="1" s="1"/>
  <c r="Q65" i="1" l="1"/>
  <c r="N73" i="1"/>
  <c r="M73" i="1" s="1"/>
  <c r="O73" i="1"/>
  <c r="Q7" i="1"/>
  <c r="M50" i="1"/>
  <c r="P50" i="1"/>
  <c r="Q50" i="1" s="1"/>
  <c r="I73" i="1"/>
  <c r="P73" i="1" l="1"/>
  <c r="Q73" i="1" s="1"/>
  <c r="P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B15" authorId="0" shapeId="0" xr:uid="{502A5045-E100-4ED4-B110-3BC409DBCDB2}">
      <text>
        <r>
          <rPr>
            <b/>
            <sz val="9"/>
            <color indexed="81"/>
            <rFont val="Tahoma"/>
            <family val="2"/>
          </rPr>
          <t>Son los pagos por concepto de contribución social que hacen los empleadores a los fondos de seguridad social en pensiones. Este pago se realiza en virtud de la Ley 100 de 1993, por medio de la cual se creó el Sistema de Seguridad Social de Pensiones, y se estableció la obligatoriedad de la afiliación de todos los empleados al sistema.
Este aporte tiene como finalidad garantizar a la población el amparo contra las contingencias derivadas de la vejez, la invalidez y la muerte, mediante el reconocimiento de las pensiones y prestaciones correspondientes (Ley 100 de 1993, art. 10).</t>
        </r>
      </text>
    </comment>
    <comment ref="B17" authorId="0" shapeId="0" xr:uid="{A8819425-770B-44A5-9354-CA01F744A92E}">
      <text>
        <r>
          <rPr>
            <b/>
            <sz val="9"/>
            <color indexed="81"/>
            <rFont val="Tahoma"/>
            <family val="2"/>
          </rPr>
          <t>Es la contribución por cesantías, que el empleador está obligado a pagar en razón de un mes de sueldo o jornal por cada año de servicio de su empleado, proporcionalmente fraccionado. Este aporte tiene como fin cubrir o prever las necesidades que se originan al trabajador al momento de quedar cesante. (Departamento Administrativo de la Función Pública, 2012).
Los aportes a los fondos administradores de cesantías entraron en vigor para entidades territoriales con la Ley 344 de 1996. Así mismo, la Ley 432 de 1998 permitió que el personal del nivel territorial se afiliara al Fondo Nacional del Ahorro.</t>
        </r>
        <r>
          <rPr>
            <sz val="9"/>
            <color indexed="81"/>
            <rFont val="Tahoma"/>
            <family val="2"/>
          </rPr>
          <t xml:space="preserve">
</t>
        </r>
      </text>
    </comment>
  </commentList>
</comments>
</file>

<file path=xl/sharedStrings.xml><?xml version="1.0" encoding="utf-8"?>
<sst xmlns="http://schemas.openxmlformats.org/spreadsheetml/2006/main" count="204" uniqueCount="126">
  <si>
    <t>EJECUCIÓN PRESUPUESTAL DE EGRESOS</t>
  </si>
  <si>
    <t>SEPTIEMBRE DE 2022</t>
  </si>
  <si>
    <t>CODIGO
CCPET</t>
  </si>
  <si>
    <t>OBJETO DEL GASTO</t>
  </si>
  <si>
    <t>REC</t>
  </si>
  <si>
    <t>APROPIACION INICIAL</t>
  </si>
  <si>
    <t>REDUCCION</t>
  </si>
  <si>
    <t>ADICIÓN</t>
  </si>
  <si>
    <t>CREDITOS</t>
  </si>
  <si>
    <t>CONTRA CREDITOS</t>
  </si>
  <si>
    <t>TOTAL APROBACIÓN</t>
  </si>
  <si>
    <t>CODIGO CPC</t>
  </si>
  <si>
    <t>EJECUCIÓN MESES ANTERIORES</t>
  </si>
  <si>
    <t>EJECUCION MES</t>
  </si>
  <si>
    <t>%</t>
  </si>
  <si>
    <t>TOTAL COMPROMISOS</t>
  </si>
  <si>
    <t>OBLIGACIONES</t>
  </si>
  <si>
    <t>SALDO DISPONIBLE</t>
  </si>
  <si>
    <t>PAGOS REALIZADOS</t>
  </si>
  <si>
    <t>CUENTAS POR PAGAR V 2021</t>
  </si>
  <si>
    <t>RESERVAS PRES V 2021</t>
  </si>
  <si>
    <t>2.1</t>
  </si>
  <si>
    <t>Funcionamiento</t>
  </si>
  <si>
    <t>2.1.1.01.01.001.01</t>
  </si>
  <si>
    <t>Sueldo básico</t>
  </si>
  <si>
    <t>1</t>
  </si>
  <si>
    <t>No aplica</t>
  </si>
  <si>
    <t>2.1.1.01.01.001.01-01</t>
  </si>
  <si>
    <t>45-Sueldo básico</t>
  </si>
  <si>
    <t>45</t>
  </si>
  <si>
    <t>2.1.1.01.01.001.05</t>
  </si>
  <si>
    <t xml:space="preserve">Auxilio de Transporte </t>
  </si>
  <si>
    <t>2.1.1.01.01.001.07</t>
  </si>
  <si>
    <t xml:space="preserve">Bonificación por Servicios Prestados </t>
  </si>
  <si>
    <t>2.1.1.01.01.001.08.01</t>
  </si>
  <si>
    <t xml:space="preserve">Prima de Navidad </t>
  </si>
  <si>
    <t>2.1.1.01.01.001.08.02</t>
  </si>
  <si>
    <t>Prima de Vacaciones</t>
  </si>
  <si>
    <t>2.1.1.01.01.001.08.02-01</t>
  </si>
  <si>
    <t>45-Prima de vacaciones</t>
  </si>
  <si>
    <t>2.1.1.01.01.002.04</t>
  </si>
  <si>
    <t>Prima semestral</t>
  </si>
  <si>
    <t>2.1.1.01.02.001</t>
  </si>
  <si>
    <t>Aportes a la seguridad social en pensiones</t>
  </si>
  <si>
    <t>2.1.1.01.02.002</t>
  </si>
  <si>
    <t>Aportes a la seguridad social en salud</t>
  </si>
  <si>
    <t>2.1.1.01.02.003</t>
  </si>
  <si>
    <t>Aportes de cesantías</t>
  </si>
  <si>
    <t>2.1.1.01.02.003.01</t>
  </si>
  <si>
    <t>45-Aportes de cesantias</t>
  </si>
  <si>
    <t>2.1.1.01.02.004</t>
  </si>
  <si>
    <t>Aportes a cajas de compensación familiar</t>
  </si>
  <si>
    <t>2.1.1.01.02.005</t>
  </si>
  <si>
    <t>Aportes generales al sistema de riesgos laborale,</t>
  </si>
  <si>
    <t>2.1.1.01.02.006</t>
  </si>
  <si>
    <t>Aportes al ICBF</t>
  </si>
  <si>
    <t>2.1.1.01.02.007</t>
  </si>
  <si>
    <t>Aportes al SENA</t>
  </si>
  <si>
    <t>2.1.1.01.02.008</t>
  </si>
  <si>
    <t>Aportes a la ESAP</t>
  </si>
  <si>
    <t>2.1.1.01.02.009</t>
  </si>
  <si>
    <t>Aportes a escuelas industriales e institutos técnicos</t>
  </si>
  <si>
    <t>2.1.1.01.03.001.02</t>
  </si>
  <si>
    <t>Indemnización por vacaciones</t>
  </si>
  <si>
    <t>45-Indemnización de vacaciones</t>
  </si>
  <si>
    <t>2.1.1.01.01.001.04</t>
  </si>
  <si>
    <t xml:space="preserve">Subsidio de Alimentación </t>
  </si>
  <si>
    <t>2.1.2.02.01.002</t>
  </si>
  <si>
    <t>Productos alimenticios, bebidas y tabaco; textiles, prendas de vestir y productos de cuero</t>
  </si>
  <si>
    <t>Resoluciuón 109 del 29 de julio 2022</t>
  </si>
  <si>
    <t>café tostado, incluso molido, descafeinado (café)</t>
  </si>
  <si>
    <t>Panela</t>
  </si>
  <si>
    <t>Varsol</t>
  </si>
  <si>
    <t>Servilletas de papel</t>
  </si>
  <si>
    <t>Papel sanitario fraccionado</t>
  </si>
  <si>
    <t>Detergentes y preparados para lavar</t>
  </si>
  <si>
    <t>Bolsas de plastico sin impresión</t>
  </si>
  <si>
    <t>2.1.2.02.01.003</t>
  </si>
  <si>
    <t>Otros bienes transportables (excepto productos metálicos, maquinaria y equipo)</t>
  </si>
  <si>
    <t>Resolución N° 150 del 22 septiembre de 2022</t>
  </si>
  <si>
    <t>Gas de coque (cilindro de gas)</t>
  </si>
  <si>
    <t>Tinta de impresión</t>
  </si>
  <si>
    <t>Gases refrigerante (recarga de aire)</t>
  </si>
  <si>
    <t>Alcohol</t>
  </si>
  <si>
    <t>Gasolina para automotores (Contrato combustible N° 007-2022) Fct FEES 11493</t>
  </si>
  <si>
    <t>Tapabocas y otras prendas de ropa medica (tapabocas y Guantes)</t>
  </si>
  <si>
    <t>2.1.2.02.01.004</t>
  </si>
  <si>
    <t>Productos metálicos y paquetes de software</t>
  </si>
  <si>
    <t>Discos compactos grabables (CD)</t>
  </si>
  <si>
    <t>Lamparas para la casa y oficina</t>
  </si>
  <si>
    <t>2.1.2.02.02.006</t>
  </si>
  <si>
    <t>Servicios de alojamiento servicios de suministro de comidas y bebidas servicios de transporte y servicios de distribución de electricidad gas y agua</t>
  </si>
  <si>
    <t>2.1.2.02.02.006.16</t>
  </si>
  <si>
    <t>Servicio de transporte por carretera de correspondencia y paquetes</t>
  </si>
  <si>
    <t>2.1.2.02.02.006.00</t>
  </si>
  <si>
    <t>Servicios de energia electrica</t>
  </si>
  <si>
    <t>2.1.2.02.02.006.10</t>
  </si>
  <si>
    <t>Servicio de alcantarillado y tratamiento de aguas residuales</t>
  </si>
  <si>
    <t>2.1.2.02.02.007</t>
  </si>
  <si>
    <t>Servicios financieros y servicios conexos, servicios inmobiliarios y servicios de leasing</t>
  </si>
  <si>
    <t>2.1.2.02.02.008</t>
  </si>
  <si>
    <t xml:space="preserve">Servicios prestados a las empresas y servicios de producción </t>
  </si>
  <si>
    <t>Resoluciuón 150 del 22 de septiembre 2022</t>
  </si>
  <si>
    <t>Grabado, diseños e impresos</t>
  </si>
  <si>
    <t>Mantenimiento locativos pintua y resane</t>
  </si>
  <si>
    <t>Servicio de mantenimiento y reparación de motocicleta</t>
  </si>
  <si>
    <t>Otros servicios de seguridad (instalación de chapas on accesorios )</t>
  </si>
  <si>
    <t>Servicio de mantenimiento de vehiculos automoviles CDG</t>
  </si>
  <si>
    <t>Servicio de operadores (Internet)</t>
  </si>
  <si>
    <t>Servicio de telecomunicaciones (movistar)</t>
  </si>
  <si>
    <t>2.1.2.02.02.009</t>
  </si>
  <si>
    <t>Servicios prestados a las empresas y servicios de producción</t>
  </si>
  <si>
    <t>2.1.2.02.02.010</t>
  </si>
  <si>
    <t>Viáticos de los funcionarios en comisión</t>
  </si>
  <si>
    <t>2.1.2.02.02.010.01</t>
  </si>
  <si>
    <t>45-Viáticos de los funcionarios en comisión</t>
  </si>
  <si>
    <t xml:space="preserve">Servicio de transporte Viáticos de los funcionarios en comisión transporte </t>
  </si>
  <si>
    <t>2.1.3.07.02.031</t>
  </si>
  <si>
    <t>Programa de salud ocupacional</t>
  </si>
  <si>
    <t>2.1.3.13.01.001</t>
  </si>
  <si>
    <t>45-Sentencias</t>
  </si>
  <si>
    <t>ORIGINAL FIRMADO</t>
  </si>
  <si>
    <t>CARLOS ALEJANDRO MONTOYA SANCHEZ</t>
  </si>
  <si>
    <t>SANDRA YULIETH MENDOZA MARIN</t>
  </si>
  <si>
    <t>Contralor Departamental del Guaviare</t>
  </si>
  <si>
    <t>Directora Administrativa y 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</si>
</sst>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00"/>
  </numFmts>
  <fonts count="14" x14ac:knownFonts="1">
    <font>
      <sz val="11"/>
      <color theme="1"/>
      <name val="Calibri"/>
      <family val="2"/>
      <scheme val="minor"/>
    </font>
    <font>
      <sz val="11"/>
      <color theme="1"/>
      <name val="Calibri"/>
      <family val="2"/>
      <scheme val="minor"/>
    </font>
    <font>
      <b/>
      <sz val="11"/>
      <color theme="1"/>
      <name val="Arial Narrow"/>
      <family val="2"/>
    </font>
    <font>
      <sz val="11"/>
      <color theme="1"/>
      <name val="Arial Narrow"/>
      <family val="2"/>
    </font>
    <font>
      <sz val="11"/>
      <name val="Arial Narrow"/>
      <family val="2"/>
    </font>
    <font>
      <b/>
      <sz val="10"/>
      <name val="Arial Narrow"/>
      <family val="2"/>
    </font>
    <font>
      <sz val="10"/>
      <color theme="1"/>
      <name val="Arial Narrow"/>
      <family val="2"/>
    </font>
    <font>
      <b/>
      <sz val="11"/>
      <name val="Arial Narrow"/>
      <family val="2"/>
    </font>
    <font>
      <sz val="12"/>
      <color theme="1"/>
      <name val="Calibri"/>
      <family val="2"/>
      <scheme val="minor"/>
    </font>
    <font>
      <b/>
      <sz val="9"/>
      <name val="Arial Narrow"/>
      <family val="2"/>
    </font>
    <font>
      <sz val="10"/>
      <name val="Arial"/>
      <family val="2"/>
      <charset val="1"/>
    </font>
    <font>
      <sz val="10"/>
      <name val="Arial Narrow"/>
      <family val="2"/>
    </font>
    <font>
      <b/>
      <sz val="9"/>
      <color indexed="81"/>
      <name val="Tahoma"/>
      <family val="2"/>
    </font>
    <font>
      <sz val="9"/>
      <color indexed="81"/>
      <name val="Tahoma"/>
      <family val="2"/>
    </font>
  </fonts>
  <fills count="3">
    <fill>
      <patternFill patternType="none"/>
    </fill>
    <fill>
      <patternFill patternType="gray125"/>
    </fill>
    <fill>
      <patternFill patternType="solid">
        <fgColor theme="0"/>
        <bgColor indexed="64"/>
      </patternFill>
    </fill>
  </fills>
  <borders count="44">
    <border>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xf numFmtId="0" fontId="10" fillId="0" borderId="0"/>
    <xf numFmtId="41" fontId="1" fillId="0" borderId="0" applyFont="0" applyFill="0" applyBorder="0" applyAlignment="0" applyProtection="0"/>
    <xf numFmtId="1" fontId="11" fillId="2" borderId="0" applyFill="0">
      <alignment horizontal="center" vertical="center"/>
    </xf>
    <xf numFmtId="0" fontId="1" fillId="0" borderId="0"/>
  </cellStyleXfs>
  <cellXfs count="261">
    <xf numFmtId="0" fontId="0" fillId="0" borderId="0" xfId="0"/>
    <xf numFmtId="0" fontId="2" fillId="0" borderId="0" xfId="0" applyFont="1" applyAlignment="1">
      <alignment horizontal="center"/>
    </xf>
    <xf numFmtId="0" fontId="3" fillId="0" borderId="0" xfId="0" applyFont="1"/>
    <xf numFmtId="0" fontId="4" fillId="0" borderId="0" xfId="0" applyFont="1"/>
    <xf numFmtId="0" fontId="5" fillId="0" borderId="1" xfId="0" applyFont="1" applyBorder="1" applyAlignment="1">
      <alignment horizontal="center" vertical="center" wrapText="1"/>
    </xf>
    <xf numFmtId="164" fontId="5" fillId="0" borderId="1" xfId="0" applyNumberFormat="1" applyFont="1" applyBorder="1" applyAlignment="1">
      <alignment horizontal="center" vertical="center" wrapText="1"/>
    </xf>
    <xf numFmtId="0" fontId="6" fillId="0" borderId="0" xfId="0" applyFont="1"/>
    <xf numFmtId="0" fontId="7" fillId="0" borderId="2" xfId="0" applyFont="1" applyBorder="1"/>
    <xf numFmtId="165" fontId="7" fillId="0" borderId="3" xfId="3" applyNumberFormat="1" applyFont="1" applyBorder="1" applyAlignment="1">
      <alignment horizontal="left" vertical="center"/>
    </xf>
    <xf numFmtId="49" fontId="7" fillId="0" borderId="3" xfId="0" applyNumberFormat="1" applyFont="1" applyBorder="1" applyAlignment="1">
      <alignment horizontal="center" vertical="center" wrapText="1"/>
    </xf>
    <xf numFmtId="164" fontId="7" fillId="0" borderId="3" xfId="0" applyNumberFormat="1" applyFont="1" applyBorder="1" applyAlignment="1">
      <alignment horizontal="right"/>
    </xf>
    <xf numFmtId="164" fontId="9" fillId="0" borderId="3" xfId="0" applyNumberFormat="1" applyFont="1" applyBorder="1" applyAlignment="1">
      <alignment horizontal="right"/>
    </xf>
    <xf numFmtId="164" fontId="9" fillId="0" borderId="4" xfId="0" applyNumberFormat="1" applyFont="1" applyBorder="1" applyAlignment="1">
      <alignment horizontal="right"/>
    </xf>
    <xf numFmtId="164" fontId="9" fillId="0" borderId="5" xfId="0" applyNumberFormat="1" applyFont="1" applyBorder="1" applyAlignment="1">
      <alignment horizontal="right"/>
    </xf>
    <xf numFmtId="164" fontId="9" fillId="0" borderId="6" xfId="0" applyNumberFormat="1" applyFont="1" applyBorder="1" applyAlignment="1">
      <alignment horizontal="right"/>
    </xf>
    <xf numFmtId="164" fontId="9" fillId="0" borderId="7" xfId="0" applyNumberFormat="1" applyFont="1" applyBorder="1" applyAlignment="1">
      <alignment horizontal="right"/>
    </xf>
    <xf numFmtId="0" fontId="4" fillId="0" borderId="8" xfId="0" applyFont="1" applyBorder="1" applyAlignment="1">
      <alignment vertical="center"/>
    </xf>
    <xf numFmtId="49" fontId="4" fillId="0" borderId="9" xfId="0" applyNumberFormat="1" applyFont="1" applyBorder="1" applyAlignment="1">
      <alignment vertical="center" wrapText="1"/>
    </xf>
    <xf numFmtId="49" fontId="7" fillId="0" borderId="9" xfId="1" applyNumberFormat="1" applyFont="1" applyBorder="1" applyAlignment="1">
      <alignment horizontal="center" vertical="center"/>
    </xf>
    <xf numFmtId="43" fontId="4" fillId="0" borderId="9" xfId="0" applyNumberFormat="1" applyFont="1" applyBorder="1" applyAlignment="1">
      <alignment horizontal="center" vertical="center"/>
    </xf>
    <xf numFmtId="0" fontId="4" fillId="0" borderId="9" xfId="0" applyFont="1" applyBorder="1"/>
    <xf numFmtId="164" fontId="4" fillId="0" borderId="9" xfId="1" applyNumberFormat="1" applyFont="1" applyBorder="1"/>
    <xf numFmtId="43" fontId="4" fillId="0" borderId="10" xfId="0" applyNumberFormat="1" applyFont="1" applyBorder="1"/>
    <xf numFmtId="43" fontId="4" fillId="0" borderId="9" xfId="1" applyFont="1" applyBorder="1"/>
    <xf numFmtId="9" fontId="4" fillId="0" borderId="9" xfId="2" applyFont="1" applyBorder="1"/>
    <xf numFmtId="10" fontId="4" fillId="0" borderId="11" xfId="0" applyNumberFormat="1" applyFont="1" applyBorder="1"/>
    <xf numFmtId="43" fontId="4" fillId="0" borderId="12" xfId="0" applyNumberFormat="1" applyFont="1" applyBorder="1"/>
    <xf numFmtId="0" fontId="4" fillId="0" borderId="6" xfId="0" applyFont="1" applyBorder="1"/>
    <xf numFmtId="0" fontId="4" fillId="0" borderId="7" xfId="0" applyFont="1" applyBorder="1"/>
    <xf numFmtId="43" fontId="3" fillId="0" borderId="0" xfId="1" applyFont="1"/>
    <xf numFmtId="0" fontId="4" fillId="0" borderId="13" xfId="0" applyFont="1" applyBorder="1" applyAlignment="1">
      <alignment vertical="center"/>
    </xf>
    <xf numFmtId="49" fontId="4" fillId="0" borderId="14" xfId="0" applyNumberFormat="1" applyFont="1" applyBorder="1" applyAlignment="1">
      <alignment vertical="center" wrapText="1"/>
    </xf>
    <xf numFmtId="49" fontId="7" fillId="0" borderId="14" xfId="1" applyNumberFormat="1" applyFont="1" applyBorder="1" applyAlignment="1">
      <alignment horizontal="center" vertical="center"/>
    </xf>
    <xf numFmtId="43" fontId="4" fillId="0" borderId="14" xfId="0" applyNumberFormat="1" applyFont="1" applyBorder="1" applyAlignment="1">
      <alignment horizontal="center" vertical="center"/>
    </xf>
    <xf numFmtId="0" fontId="4" fillId="0" borderId="14" xfId="0" applyFont="1" applyBorder="1"/>
    <xf numFmtId="164" fontId="4" fillId="0" borderId="14" xfId="1" applyNumberFormat="1" applyFont="1" applyBorder="1"/>
    <xf numFmtId="43" fontId="4" fillId="0" borderId="7" xfId="0" applyNumberFormat="1" applyFont="1" applyBorder="1"/>
    <xf numFmtId="43" fontId="4" fillId="0" borderId="7" xfId="1" applyFont="1" applyBorder="1"/>
    <xf numFmtId="43" fontId="4" fillId="0" borderId="14" xfId="1" applyFont="1" applyBorder="1"/>
    <xf numFmtId="9" fontId="4" fillId="0" borderId="14" xfId="2" applyFont="1" applyBorder="1"/>
    <xf numFmtId="10" fontId="4" fillId="0" borderId="15" xfId="0" applyNumberFormat="1" applyFont="1" applyBorder="1"/>
    <xf numFmtId="43" fontId="4" fillId="0" borderId="16" xfId="0" applyNumberFormat="1" applyFont="1" applyBorder="1"/>
    <xf numFmtId="49" fontId="4" fillId="0" borderId="7" xfId="0" applyNumberFormat="1" applyFont="1" applyBorder="1" applyAlignment="1">
      <alignment vertical="center" wrapText="1"/>
    </xf>
    <xf numFmtId="49" fontId="7" fillId="0" borderId="7" xfId="1" applyNumberFormat="1" applyFont="1" applyBorder="1" applyAlignment="1">
      <alignment horizontal="center" vertical="center"/>
    </xf>
    <xf numFmtId="43" fontId="4" fillId="0" borderId="7" xfId="0" applyNumberFormat="1" applyFont="1" applyBorder="1" applyAlignment="1">
      <alignment horizontal="center" vertical="center"/>
    </xf>
    <xf numFmtId="164" fontId="4" fillId="0" borderId="7" xfId="1" applyNumberFormat="1" applyFont="1" applyBorder="1"/>
    <xf numFmtId="9" fontId="4" fillId="0" borderId="7" xfId="2" applyFont="1" applyBorder="1"/>
    <xf numFmtId="43" fontId="4" fillId="0" borderId="14" xfId="0" applyNumberFormat="1" applyFont="1" applyBorder="1"/>
    <xf numFmtId="43" fontId="4" fillId="0" borderId="17" xfId="0" applyNumberFormat="1" applyFont="1" applyBorder="1"/>
    <xf numFmtId="0" fontId="4" fillId="0" borderId="7" xfId="0" applyFont="1" applyBorder="1" applyAlignment="1">
      <alignment horizontal="left" vertical="center" wrapText="1"/>
    </xf>
    <xf numFmtId="49" fontId="4" fillId="0" borderId="7" xfId="0" applyNumberFormat="1" applyFont="1" applyBorder="1" applyAlignment="1">
      <alignment horizontal="left" vertical="center" wrapText="1"/>
    </xf>
    <xf numFmtId="0" fontId="7" fillId="0" borderId="7" xfId="0" applyFont="1" applyBorder="1" applyAlignment="1">
      <alignment horizontal="center" vertical="center"/>
    </xf>
    <xf numFmtId="49" fontId="7" fillId="0" borderId="7" xfId="0" applyNumberFormat="1" applyFont="1" applyBorder="1" applyAlignment="1">
      <alignment horizontal="center" vertical="center"/>
    </xf>
    <xf numFmtId="0" fontId="4" fillId="0" borderId="13" xfId="0" applyFont="1" applyBorder="1"/>
    <xf numFmtId="0" fontId="7" fillId="0" borderId="7" xfId="4" applyFont="1" applyBorder="1" applyAlignment="1">
      <alignment horizontal="center" vertical="center"/>
    </xf>
    <xf numFmtId="43" fontId="4" fillId="0" borderId="7" xfId="5" applyNumberFormat="1" applyFont="1" applyBorder="1" applyAlignment="1">
      <alignment horizontal="center" vertical="center"/>
    </xf>
    <xf numFmtId="0" fontId="4" fillId="0" borderId="18" xfId="0" applyFont="1" applyBorder="1" applyAlignment="1">
      <alignment vertical="center"/>
    </xf>
    <xf numFmtId="0" fontId="4" fillId="0" borderId="1" xfId="0" applyFont="1" applyBorder="1" applyAlignment="1">
      <alignment horizontal="left" vertical="center" wrapText="1"/>
    </xf>
    <xf numFmtId="49" fontId="7" fillId="0" borderId="1" xfId="1" applyNumberFormat="1" applyFont="1" applyBorder="1" applyAlignment="1">
      <alignment horizontal="center" vertical="center"/>
    </xf>
    <xf numFmtId="43" fontId="4" fillId="0" borderId="1" xfId="1" applyFont="1" applyBorder="1" applyAlignment="1">
      <alignment horizontal="center" vertical="center"/>
    </xf>
    <xf numFmtId="0" fontId="4" fillId="0" borderId="1" xfId="0" applyFont="1" applyBorder="1"/>
    <xf numFmtId="164" fontId="4" fillId="0" borderId="1" xfId="1" applyNumberFormat="1" applyFont="1" applyBorder="1"/>
    <xf numFmtId="43" fontId="4" fillId="0" borderId="1" xfId="0" applyNumberFormat="1" applyFont="1" applyBorder="1"/>
    <xf numFmtId="0" fontId="4" fillId="0" borderId="1" xfId="0" applyFont="1" applyBorder="1" applyAlignment="1">
      <alignment horizontal="left"/>
    </xf>
    <xf numFmtId="43" fontId="4" fillId="0" borderId="1" xfId="1" applyFont="1" applyBorder="1"/>
    <xf numFmtId="9" fontId="4" fillId="0" borderId="1" xfId="2" applyFont="1" applyBorder="1"/>
    <xf numFmtId="10" fontId="4" fillId="0" borderId="19" xfId="0" applyNumberFormat="1" applyFont="1" applyBorder="1"/>
    <xf numFmtId="43" fontId="4" fillId="0" borderId="20" xfId="0" applyNumberFormat="1" applyFont="1" applyBorder="1"/>
    <xf numFmtId="49" fontId="7" fillId="0" borderId="2" xfId="0" applyNumberFormat="1" applyFont="1" applyBorder="1" applyAlignment="1">
      <alignment horizontal="left" vertical="center"/>
    </xf>
    <xf numFmtId="49" fontId="7" fillId="0" borderId="3" xfId="0" applyNumberFormat="1" applyFont="1" applyBorder="1" applyAlignment="1">
      <alignment vertical="center" wrapText="1"/>
    </xf>
    <xf numFmtId="49" fontId="7" fillId="0" borderId="3" xfId="0" applyNumberFormat="1" applyFont="1" applyBorder="1" applyAlignment="1">
      <alignment horizontal="center" vertical="center"/>
    </xf>
    <xf numFmtId="43" fontId="7" fillId="0" borderId="3" xfId="1" applyFont="1" applyBorder="1" applyAlignment="1">
      <alignment horizontal="center" vertical="center"/>
    </xf>
    <xf numFmtId="0" fontId="7" fillId="0" borderId="3" xfId="0" applyFont="1" applyBorder="1"/>
    <xf numFmtId="164" fontId="7" fillId="0" borderId="3" xfId="1" applyNumberFormat="1" applyFont="1" applyBorder="1"/>
    <xf numFmtId="43" fontId="7" fillId="0" borderId="3" xfId="0" applyNumberFormat="1" applyFont="1" applyBorder="1"/>
    <xf numFmtId="0" fontId="7" fillId="0" borderId="3" xfId="0" applyFont="1" applyBorder="1" applyAlignment="1">
      <alignment horizontal="left"/>
    </xf>
    <xf numFmtId="43" fontId="7" fillId="0" borderId="3" xfId="1" applyFont="1" applyBorder="1"/>
    <xf numFmtId="9" fontId="7" fillId="0" borderId="3" xfId="2" applyFont="1" applyBorder="1"/>
    <xf numFmtId="10" fontId="7" fillId="0" borderId="4" xfId="0" applyNumberFormat="1" applyFont="1" applyBorder="1"/>
    <xf numFmtId="43" fontId="7" fillId="0" borderId="5" xfId="0" applyNumberFormat="1" applyFont="1" applyBorder="1"/>
    <xf numFmtId="0" fontId="7" fillId="0" borderId="6" xfId="0" applyFont="1" applyBorder="1"/>
    <xf numFmtId="0" fontId="7" fillId="0" borderId="7" xfId="0" applyFont="1" applyBorder="1"/>
    <xf numFmtId="0" fontId="7" fillId="0" borderId="0" xfId="0" applyFont="1"/>
    <xf numFmtId="49" fontId="4" fillId="0" borderId="21" xfId="0" applyNumberFormat="1" applyFont="1" applyBorder="1" applyAlignment="1">
      <alignment horizontal="left" vertical="center"/>
    </xf>
    <xf numFmtId="49" fontId="4" fillId="0" borderId="22" xfId="0" applyNumberFormat="1" applyFont="1" applyBorder="1" applyAlignment="1">
      <alignment vertical="center" wrapText="1"/>
    </xf>
    <xf numFmtId="49" fontId="4" fillId="0" borderId="22" xfId="0" applyNumberFormat="1" applyFont="1" applyBorder="1" applyAlignment="1">
      <alignment horizontal="center" vertical="center"/>
    </xf>
    <xf numFmtId="43" fontId="4" fillId="0" borderId="22" xfId="1" applyFont="1" applyBorder="1" applyAlignment="1">
      <alignment horizontal="center" vertical="center"/>
    </xf>
    <xf numFmtId="0" fontId="4" fillId="0" borderId="22" xfId="0" applyFont="1" applyBorder="1"/>
    <xf numFmtId="164" fontId="4" fillId="0" borderId="22" xfId="1" applyNumberFormat="1" applyFont="1" applyBorder="1"/>
    <xf numFmtId="43" fontId="4" fillId="0" borderId="22" xfId="1" applyFont="1" applyBorder="1"/>
    <xf numFmtId="43" fontId="4" fillId="0" borderId="22" xfId="0" applyNumberFormat="1" applyFont="1" applyBorder="1"/>
    <xf numFmtId="0" fontId="4" fillId="0" borderId="22" xfId="0" applyFont="1" applyBorder="1" applyAlignment="1">
      <alignment horizontal="left"/>
    </xf>
    <xf numFmtId="9" fontId="4" fillId="0" borderId="22" xfId="2" applyFont="1" applyBorder="1"/>
    <xf numFmtId="10" fontId="4" fillId="0" borderId="23" xfId="0" applyNumberFormat="1" applyFont="1" applyBorder="1"/>
    <xf numFmtId="43" fontId="4" fillId="0" borderId="24" xfId="0" applyNumberFormat="1" applyFont="1" applyBorder="1"/>
    <xf numFmtId="49" fontId="4" fillId="0" borderId="13" xfId="0" applyNumberFormat="1" applyFont="1" applyBorder="1" applyAlignment="1">
      <alignment horizontal="left" vertical="center"/>
    </xf>
    <xf numFmtId="1" fontId="4" fillId="0" borderId="7" xfId="6" applyFont="1" applyFill="1" applyBorder="1" applyAlignment="1">
      <alignment horizontal="justify" vertical="justify" wrapText="1"/>
    </xf>
    <xf numFmtId="49" fontId="4" fillId="0" borderId="7" xfId="0" applyNumberFormat="1" applyFont="1" applyBorder="1" applyAlignment="1">
      <alignment horizontal="center" vertical="center"/>
    </xf>
    <xf numFmtId="43" fontId="4" fillId="0" borderId="7" xfId="1" applyFont="1" applyBorder="1" applyAlignment="1">
      <alignment horizontal="center" vertical="center"/>
    </xf>
    <xf numFmtId="0" fontId="4" fillId="0" borderId="7" xfId="0" applyFont="1" applyBorder="1" applyAlignment="1">
      <alignment horizontal="left"/>
    </xf>
    <xf numFmtId="0" fontId="7" fillId="0" borderId="8" xfId="0" applyFont="1" applyBorder="1" applyAlignment="1">
      <alignment horizontal="left" vertical="center"/>
    </xf>
    <xf numFmtId="1" fontId="7" fillId="0" borderId="10" xfId="6" applyFont="1" applyFill="1" applyBorder="1" applyAlignment="1">
      <alignment horizontal="justify" vertical="justify" wrapText="1"/>
    </xf>
    <xf numFmtId="49" fontId="7" fillId="0" borderId="10" xfId="0" applyNumberFormat="1" applyFont="1" applyBorder="1" applyAlignment="1">
      <alignment horizontal="center" vertical="center"/>
    </xf>
    <xf numFmtId="43" fontId="7" fillId="0" borderId="10" xfId="0" applyNumberFormat="1" applyFont="1" applyBorder="1" applyAlignment="1">
      <alignment horizontal="center" vertical="center"/>
    </xf>
    <xf numFmtId="0" fontId="7" fillId="0" borderId="10" xfId="0" applyFont="1" applyBorder="1"/>
    <xf numFmtId="164" fontId="7" fillId="0" borderId="10" xfId="1" applyNumberFormat="1" applyFont="1" applyBorder="1"/>
    <xf numFmtId="43" fontId="7" fillId="0" borderId="10" xfId="0" applyNumberFormat="1" applyFont="1" applyBorder="1"/>
    <xf numFmtId="0" fontId="7" fillId="0" borderId="10" xfId="0" applyFont="1" applyBorder="1" applyAlignment="1">
      <alignment horizontal="left"/>
    </xf>
    <xf numFmtId="43" fontId="7" fillId="0" borderId="10" xfId="1" applyFont="1" applyBorder="1"/>
    <xf numFmtId="9" fontId="7" fillId="0" borderId="10" xfId="2" applyFont="1" applyBorder="1"/>
    <xf numFmtId="10" fontId="7" fillId="0" borderId="11" xfId="0" applyNumberFormat="1" applyFont="1" applyBorder="1"/>
    <xf numFmtId="43" fontId="7" fillId="0" borderId="12" xfId="0" applyNumberFormat="1" applyFont="1" applyBorder="1"/>
    <xf numFmtId="0" fontId="4" fillId="0" borderId="25" xfId="0" applyFont="1" applyBorder="1" applyAlignment="1">
      <alignment horizontal="left" vertical="center"/>
    </xf>
    <xf numFmtId="1" fontId="4" fillId="0" borderId="9" xfId="6" applyFont="1" applyFill="1" applyBorder="1" applyAlignment="1">
      <alignment horizontal="justify" vertical="justify" wrapText="1"/>
    </xf>
    <xf numFmtId="49" fontId="4" fillId="0" borderId="9" xfId="0" applyNumberFormat="1" applyFont="1" applyBorder="1" applyAlignment="1">
      <alignment horizontal="center" vertical="center"/>
    </xf>
    <xf numFmtId="43" fontId="4" fillId="0" borderId="9" xfId="0" applyNumberFormat="1" applyFont="1" applyBorder="1"/>
    <xf numFmtId="0" fontId="4" fillId="0" borderId="9" xfId="0" applyFont="1" applyBorder="1" applyAlignment="1">
      <alignment horizontal="left"/>
    </xf>
    <xf numFmtId="10" fontId="4" fillId="0" borderId="26" xfId="0" applyNumberFormat="1" applyFont="1" applyBorder="1"/>
    <xf numFmtId="43" fontId="4" fillId="0" borderId="27" xfId="0" applyNumberFormat="1" applyFont="1" applyBorder="1"/>
    <xf numFmtId="0" fontId="4" fillId="0" borderId="13" xfId="0" applyFont="1" applyBorder="1" applyAlignment="1">
      <alignment horizontal="left" vertical="center"/>
    </xf>
    <xf numFmtId="1" fontId="4" fillId="0" borderId="14" xfId="6" applyFont="1" applyFill="1" applyBorder="1" applyAlignment="1">
      <alignment horizontal="justify" vertical="justify" wrapText="1"/>
    </xf>
    <xf numFmtId="49" fontId="4" fillId="0" borderId="14" xfId="0" applyNumberFormat="1" applyFont="1" applyBorder="1" applyAlignment="1">
      <alignment horizontal="center" vertical="center"/>
    </xf>
    <xf numFmtId="0" fontId="4" fillId="0" borderId="14" xfId="0" applyFont="1" applyBorder="1" applyAlignment="1">
      <alignment horizontal="left"/>
    </xf>
    <xf numFmtId="10" fontId="4" fillId="0" borderId="28" xfId="0" applyNumberFormat="1" applyFont="1" applyBorder="1"/>
    <xf numFmtId="0" fontId="4" fillId="0" borderId="29" xfId="0" applyFont="1" applyBorder="1" applyAlignment="1">
      <alignment horizontal="left" vertical="center"/>
    </xf>
    <xf numFmtId="1" fontId="4" fillId="0" borderId="30" xfId="6" applyFont="1" applyFill="1" applyBorder="1" applyAlignment="1">
      <alignment horizontal="justify" vertical="justify" wrapText="1"/>
    </xf>
    <xf numFmtId="49" fontId="4" fillId="0" borderId="30" xfId="0" applyNumberFormat="1" applyFont="1" applyBorder="1" applyAlignment="1">
      <alignment horizontal="center" vertical="center"/>
    </xf>
    <xf numFmtId="43" fontId="4" fillId="0" borderId="30" xfId="0" applyNumberFormat="1" applyFont="1" applyBorder="1" applyAlignment="1">
      <alignment horizontal="center" vertical="center"/>
    </xf>
    <xf numFmtId="0" fontId="4" fillId="0" borderId="30" xfId="0" applyFont="1" applyBorder="1"/>
    <xf numFmtId="164" fontId="4" fillId="0" borderId="30" xfId="1" applyNumberFormat="1" applyFont="1" applyBorder="1"/>
    <xf numFmtId="43" fontId="4" fillId="0" borderId="30" xfId="0" applyNumberFormat="1" applyFont="1" applyBorder="1"/>
    <xf numFmtId="0" fontId="4" fillId="0" borderId="30" xfId="0" applyFont="1" applyBorder="1" applyAlignment="1">
      <alignment horizontal="left"/>
    </xf>
    <xf numFmtId="43" fontId="4" fillId="0" borderId="30" xfId="1" applyFont="1" applyBorder="1"/>
    <xf numFmtId="9" fontId="4" fillId="0" borderId="30" xfId="2" applyFont="1" applyBorder="1"/>
    <xf numFmtId="10" fontId="4" fillId="0" borderId="31" xfId="0" applyNumberFormat="1" applyFont="1" applyBorder="1"/>
    <xf numFmtId="0" fontId="7" fillId="0" borderId="32" xfId="0" applyFont="1" applyBorder="1"/>
    <xf numFmtId="1" fontId="7" fillId="0" borderId="33" xfId="6" applyFont="1" applyFill="1" applyBorder="1" applyAlignment="1">
      <alignment horizontal="left" vertical="center" wrapText="1"/>
    </xf>
    <xf numFmtId="49" fontId="7" fillId="0" borderId="33" xfId="0" applyNumberFormat="1" applyFont="1" applyBorder="1" applyAlignment="1">
      <alignment horizontal="center" vertical="center"/>
    </xf>
    <xf numFmtId="43" fontId="7" fillId="0" borderId="33" xfId="0" applyNumberFormat="1" applyFont="1" applyBorder="1" applyAlignment="1">
      <alignment horizontal="center" vertical="center"/>
    </xf>
    <xf numFmtId="0" fontId="7" fillId="0" borderId="33" xfId="0" applyFont="1" applyBorder="1"/>
    <xf numFmtId="164" fontId="7" fillId="0" borderId="33" xfId="1" applyNumberFormat="1" applyFont="1" applyBorder="1"/>
    <xf numFmtId="164" fontId="7" fillId="0" borderId="33" xfId="0" applyNumberFormat="1" applyFont="1" applyBorder="1"/>
    <xf numFmtId="43" fontId="7" fillId="0" borderId="33" xfId="0" applyNumberFormat="1" applyFont="1" applyBorder="1"/>
    <xf numFmtId="0" fontId="7" fillId="0" borderId="33" xfId="0" applyFont="1" applyBorder="1" applyAlignment="1">
      <alignment horizontal="left"/>
    </xf>
    <xf numFmtId="43" fontId="7" fillId="0" borderId="33" xfId="1" applyFont="1" applyBorder="1"/>
    <xf numFmtId="9" fontId="7" fillId="0" borderId="33" xfId="2" applyFont="1" applyBorder="1"/>
    <xf numFmtId="10" fontId="7" fillId="0" borderId="34" xfId="0" applyNumberFormat="1" applyFont="1" applyBorder="1"/>
    <xf numFmtId="43" fontId="7" fillId="0" borderId="35" xfId="0" applyNumberFormat="1" applyFont="1" applyBorder="1"/>
    <xf numFmtId="0" fontId="4" fillId="0" borderId="36" xfId="0" applyFont="1" applyBorder="1"/>
    <xf numFmtId="1" fontId="4" fillId="0" borderId="22" xfId="6" applyFont="1" applyFill="1" applyBorder="1" applyAlignment="1">
      <alignment horizontal="left" vertical="center" wrapText="1"/>
    </xf>
    <xf numFmtId="43" fontId="4" fillId="0" borderId="22" xfId="0" applyNumberFormat="1" applyFont="1" applyBorder="1" applyAlignment="1">
      <alignment horizontal="center" vertical="center"/>
    </xf>
    <xf numFmtId="49" fontId="7" fillId="0" borderId="14" xfId="0" applyNumberFormat="1" applyFont="1" applyBorder="1" applyAlignment="1">
      <alignment horizontal="center" vertical="center"/>
    </xf>
    <xf numFmtId="43" fontId="7" fillId="0" borderId="14" xfId="0" applyNumberFormat="1" applyFont="1" applyBorder="1" applyAlignment="1">
      <alignment horizontal="center" vertical="center"/>
    </xf>
    <xf numFmtId="0" fontId="7" fillId="0" borderId="14" xfId="0" applyFont="1" applyBorder="1"/>
    <xf numFmtId="164" fontId="7" fillId="0" borderId="14" xfId="1" applyNumberFormat="1" applyFont="1" applyBorder="1"/>
    <xf numFmtId="43" fontId="7" fillId="0" borderId="14" xfId="0" applyNumberFormat="1" applyFont="1" applyBorder="1"/>
    <xf numFmtId="43" fontId="7" fillId="0" borderId="14" xfId="1" applyFont="1" applyBorder="1"/>
    <xf numFmtId="9" fontId="7" fillId="0" borderId="14" xfId="2" applyFont="1" applyBorder="1"/>
    <xf numFmtId="10" fontId="7" fillId="0" borderId="28" xfId="0" applyNumberFormat="1" applyFont="1" applyBorder="1"/>
    <xf numFmtId="43" fontId="7" fillId="0" borderId="17" xfId="0" applyNumberFormat="1" applyFont="1" applyBorder="1"/>
    <xf numFmtId="0" fontId="7" fillId="0" borderId="37" xfId="0" applyFont="1" applyBorder="1" applyAlignment="1">
      <alignment vertical="center"/>
    </xf>
    <xf numFmtId="0" fontId="7" fillId="0" borderId="2" xfId="7" applyFont="1" applyBorder="1" applyAlignment="1">
      <alignment horizontal="left" vertical="center" wrapText="1"/>
    </xf>
    <xf numFmtId="49" fontId="7" fillId="0" borderId="3" xfId="1" applyNumberFormat="1" applyFont="1" applyBorder="1" applyAlignment="1">
      <alignment horizontal="center" vertical="center"/>
    </xf>
    <xf numFmtId="43" fontId="7" fillId="0" borderId="3" xfId="0" applyNumberFormat="1" applyFont="1" applyBorder="1" applyAlignment="1">
      <alignment vertical="center"/>
    </xf>
    <xf numFmtId="0" fontId="7" fillId="0" borderId="3" xfId="0" applyFont="1" applyBorder="1" applyAlignment="1">
      <alignment horizontal="left" vertical="center"/>
    </xf>
    <xf numFmtId="43" fontId="7" fillId="0" borderId="3" xfId="1" applyFont="1" applyBorder="1" applyAlignment="1">
      <alignment vertical="center"/>
    </xf>
    <xf numFmtId="9" fontId="7" fillId="0" borderId="3" xfId="2" applyFont="1" applyBorder="1" applyAlignment="1">
      <alignment vertical="center"/>
    </xf>
    <xf numFmtId="10" fontId="7" fillId="0" borderId="4" xfId="0" applyNumberFormat="1" applyFont="1" applyBorder="1" applyAlignment="1">
      <alignment vertical="center"/>
    </xf>
    <xf numFmtId="43" fontId="7" fillId="0" borderId="5" xfId="0" applyNumberFormat="1" applyFont="1" applyBorder="1" applyAlignment="1">
      <alignment vertical="center"/>
    </xf>
    <xf numFmtId="0" fontId="4" fillId="0" borderId="14" xfId="7" applyFont="1" applyBorder="1" applyAlignment="1">
      <alignment horizontal="left" vertical="center" wrapText="1"/>
    </xf>
    <xf numFmtId="43" fontId="4" fillId="0" borderId="14" xfId="1" applyFont="1" applyBorder="1" applyAlignment="1">
      <alignment horizontal="center" vertical="center"/>
    </xf>
    <xf numFmtId="0" fontId="4" fillId="0" borderId="7" xfId="7" applyFont="1" applyBorder="1" applyAlignment="1">
      <alignment horizontal="left" vertical="center" wrapText="1"/>
    </xf>
    <xf numFmtId="49" fontId="7" fillId="0" borderId="22" xfId="1" applyNumberFormat="1" applyFont="1" applyBorder="1" applyAlignment="1">
      <alignment horizontal="center" vertical="center"/>
    </xf>
    <xf numFmtId="0" fontId="4" fillId="0" borderId="1" xfId="7" applyFont="1" applyBorder="1" applyAlignment="1">
      <alignment horizontal="left" vertical="center" wrapText="1"/>
    </xf>
    <xf numFmtId="43" fontId="4" fillId="0" borderId="38" xfId="0" applyNumberFormat="1" applyFont="1" applyBorder="1"/>
    <xf numFmtId="0" fontId="7" fillId="0" borderId="39" xfId="0" applyFont="1" applyBorder="1"/>
    <xf numFmtId="1" fontId="7" fillId="0" borderId="5" xfId="6" applyFont="1" applyFill="1" applyBorder="1" applyAlignment="1">
      <alignment horizontal="left" vertical="center" wrapText="1"/>
    </xf>
    <xf numFmtId="0" fontId="7" fillId="0" borderId="40" xfId="4" applyFont="1" applyBorder="1" applyAlignment="1">
      <alignment horizontal="center" vertical="center"/>
    </xf>
    <xf numFmtId="43" fontId="7" fillId="0" borderId="3" xfId="5" applyNumberFormat="1" applyFont="1" applyBorder="1" applyAlignment="1">
      <alignment horizontal="center" vertical="center"/>
    </xf>
    <xf numFmtId="0" fontId="7" fillId="0" borderId="3" xfId="0" applyFont="1" applyBorder="1" applyAlignment="1">
      <alignment vertical="center"/>
    </xf>
    <xf numFmtId="164" fontId="7" fillId="0" borderId="3" xfId="1" applyNumberFormat="1" applyFont="1" applyBorder="1" applyAlignment="1">
      <alignment vertical="center"/>
    </xf>
    <xf numFmtId="0" fontId="7" fillId="0" borderId="39" xfId="0" applyFont="1" applyBorder="1" applyAlignment="1">
      <alignment vertical="center"/>
    </xf>
    <xf numFmtId="1" fontId="7" fillId="0" borderId="5" xfId="6" applyFont="1" applyFill="1" applyBorder="1" applyAlignment="1">
      <alignment horizontal="justify" vertical="justify" wrapText="1"/>
    </xf>
    <xf numFmtId="49" fontId="7" fillId="0" borderId="2" xfId="0" applyNumberFormat="1" applyFont="1" applyBorder="1" applyAlignment="1">
      <alignment horizontal="center" vertical="center"/>
    </xf>
    <xf numFmtId="43" fontId="7" fillId="0" borderId="41" xfId="1" applyFont="1" applyBorder="1" applyAlignment="1">
      <alignment vertical="center"/>
    </xf>
    <xf numFmtId="43" fontId="7" fillId="0" borderId="2" xfId="1" applyFont="1" applyBorder="1" applyAlignment="1">
      <alignment vertical="center"/>
    </xf>
    <xf numFmtId="0" fontId="4" fillId="0" borderId="14" xfId="0" applyFont="1" applyBorder="1" applyAlignment="1">
      <alignment vertical="center"/>
    </xf>
    <xf numFmtId="43" fontId="7" fillId="0" borderId="14" xfId="1" applyFont="1" applyBorder="1" applyAlignment="1">
      <alignment horizontal="center" vertical="center"/>
    </xf>
    <xf numFmtId="0" fontId="7" fillId="0" borderId="14" xfId="0" applyFont="1" applyBorder="1" applyAlignment="1">
      <alignment vertical="center"/>
    </xf>
    <xf numFmtId="164" fontId="7" fillId="0" borderId="14" xfId="1" applyNumberFormat="1" applyFont="1" applyBorder="1" applyAlignment="1">
      <alignment vertical="center"/>
    </xf>
    <xf numFmtId="43" fontId="4" fillId="0" borderId="14" xfId="1" applyFont="1" applyBorder="1" applyAlignment="1">
      <alignment vertical="center"/>
    </xf>
    <xf numFmtId="43" fontId="7" fillId="0" borderId="14" xfId="0" applyNumberFormat="1" applyFont="1" applyBorder="1" applyAlignment="1">
      <alignment vertical="center"/>
    </xf>
    <xf numFmtId="43" fontId="7" fillId="0" borderId="14" xfId="1" applyFont="1" applyBorder="1" applyAlignment="1">
      <alignment vertical="center"/>
    </xf>
    <xf numFmtId="9" fontId="7" fillId="0" borderId="14" xfId="2" applyFont="1" applyBorder="1" applyAlignment="1">
      <alignment vertical="center"/>
    </xf>
    <xf numFmtId="10" fontId="7" fillId="0" borderId="28" xfId="0" applyNumberFormat="1" applyFont="1" applyBorder="1" applyAlignment="1">
      <alignment vertical="center"/>
    </xf>
    <xf numFmtId="43" fontId="7" fillId="0" borderId="17" xfId="0" applyNumberFormat="1" applyFont="1" applyBorder="1" applyAlignment="1">
      <alignment vertical="center"/>
    </xf>
    <xf numFmtId="0" fontId="4" fillId="0" borderId="7" xfId="0" applyFont="1" applyBorder="1" applyAlignment="1">
      <alignment vertical="center"/>
    </xf>
    <xf numFmtId="43" fontId="7" fillId="0" borderId="7" xfId="1" applyFont="1" applyBorder="1" applyAlignment="1">
      <alignment horizontal="center" vertical="center"/>
    </xf>
    <xf numFmtId="164" fontId="7" fillId="0" borderId="7" xfId="1" applyNumberFormat="1" applyFont="1" applyBorder="1"/>
    <xf numFmtId="43" fontId="7" fillId="0" borderId="7" xfId="0" applyNumberFormat="1" applyFont="1" applyBorder="1"/>
    <xf numFmtId="9" fontId="7" fillId="0" borderId="7" xfId="2" applyFont="1" applyBorder="1"/>
    <xf numFmtId="10" fontId="7" fillId="0" borderId="15" xfId="0" applyNumberFormat="1" applyFont="1" applyBorder="1"/>
    <xf numFmtId="43" fontId="7" fillId="0" borderId="16" xfId="0" applyNumberFormat="1" applyFont="1" applyBorder="1"/>
    <xf numFmtId="1" fontId="4" fillId="0" borderId="1" xfId="6" applyFont="1" applyFill="1" applyBorder="1" applyAlignment="1">
      <alignment horizontal="justify" vertical="justify" wrapText="1"/>
    </xf>
    <xf numFmtId="49" fontId="7" fillId="0" borderId="1" xfId="0" applyNumberFormat="1" applyFont="1" applyBorder="1" applyAlignment="1">
      <alignment horizontal="center" vertical="center"/>
    </xf>
    <xf numFmtId="43" fontId="7" fillId="0" borderId="1" xfId="1" applyFont="1" applyBorder="1" applyAlignment="1">
      <alignment horizontal="center" vertical="center"/>
    </xf>
    <xf numFmtId="0" fontId="7" fillId="0" borderId="1" xfId="0" applyFont="1" applyBorder="1"/>
    <xf numFmtId="164" fontId="7" fillId="0" borderId="1" xfId="1" applyNumberFormat="1" applyFont="1" applyBorder="1"/>
    <xf numFmtId="43" fontId="7" fillId="0" borderId="1" xfId="0" applyNumberFormat="1" applyFont="1" applyBorder="1"/>
    <xf numFmtId="9" fontId="7" fillId="0" borderId="1" xfId="2" applyFont="1" applyBorder="1"/>
    <xf numFmtId="10" fontId="7" fillId="0" borderId="19" xfId="0" applyNumberFormat="1" applyFont="1" applyBorder="1"/>
    <xf numFmtId="0" fontId="7" fillId="0" borderId="5" xfId="4" applyFont="1" applyBorder="1" applyAlignment="1">
      <alignment horizontal="left" vertical="center" wrapText="1"/>
    </xf>
    <xf numFmtId="0" fontId="7" fillId="0" borderId="42" xfId="4" applyFont="1" applyBorder="1" applyAlignment="1">
      <alignment horizontal="center" vertical="center"/>
    </xf>
    <xf numFmtId="43" fontId="7" fillId="0" borderId="5" xfId="5" applyNumberFormat="1" applyFont="1" applyBorder="1" applyAlignment="1">
      <alignment horizontal="center" vertical="center"/>
    </xf>
    <xf numFmtId="0" fontId="7" fillId="0" borderId="42" xfId="0" applyFont="1" applyBorder="1"/>
    <xf numFmtId="164" fontId="7" fillId="0" borderId="5" xfId="1" applyNumberFormat="1" applyFont="1" applyBorder="1"/>
    <xf numFmtId="0" fontId="7" fillId="0" borderId="5" xfId="0" applyFont="1" applyBorder="1"/>
    <xf numFmtId="43" fontId="7" fillId="0" borderId="42" xfId="0" applyNumberFormat="1" applyFont="1" applyBorder="1" applyAlignment="1">
      <alignment vertical="center"/>
    </xf>
    <xf numFmtId="0" fontId="7" fillId="0" borderId="5" xfId="0" applyFont="1" applyBorder="1" applyAlignment="1">
      <alignment horizontal="left"/>
    </xf>
    <xf numFmtId="43" fontId="7" fillId="0" borderId="42" xfId="1" applyFont="1" applyBorder="1"/>
    <xf numFmtId="43" fontId="7" fillId="0" borderId="5" xfId="1" applyFont="1" applyBorder="1"/>
    <xf numFmtId="9" fontId="7" fillId="0" borderId="42" xfId="2" applyFont="1" applyBorder="1"/>
    <xf numFmtId="43" fontId="7" fillId="0" borderId="43" xfId="0" applyNumberFormat="1" applyFont="1" applyBorder="1"/>
    <xf numFmtId="43" fontId="7" fillId="0" borderId="39" xfId="0" applyNumberFormat="1" applyFont="1" applyBorder="1"/>
    <xf numFmtId="10" fontId="7" fillId="0" borderId="39" xfId="0" applyNumberFormat="1" applyFont="1" applyBorder="1"/>
    <xf numFmtId="43" fontId="7" fillId="0" borderId="20" xfId="0" applyNumberFormat="1" applyFont="1" applyBorder="1"/>
    <xf numFmtId="0" fontId="7" fillId="0" borderId="39" xfId="4" applyFont="1" applyBorder="1" applyAlignment="1">
      <alignment vertical="center"/>
    </xf>
    <xf numFmtId="0" fontId="7" fillId="0" borderId="40" xfId="4" applyFont="1" applyBorder="1" applyAlignment="1">
      <alignment horizontal="center" vertical="center" wrapText="1"/>
    </xf>
    <xf numFmtId="164" fontId="7" fillId="0" borderId="3" xfId="0" applyNumberFormat="1" applyFont="1" applyBorder="1"/>
    <xf numFmtId="0" fontId="4" fillId="0" borderId="36" xfId="4" applyFont="1" applyBorder="1" applyAlignment="1">
      <alignment vertical="center"/>
    </xf>
    <xf numFmtId="0" fontId="4" fillId="0" borderId="22" xfId="4" applyFont="1" applyBorder="1" applyAlignment="1">
      <alignment horizontal="left" vertical="center" wrapText="1"/>
    </xf>
    <xf numFmtId="0" fontId="7" fillId="0" borderId="22" xfId="4" applyFont="1" applyBorder="1" applyAlignment="1">
      <alignment horizontal="center" vertical="center" wrapText="1"/>
    </xf>
    <xf numFmtId="43" fontId="7" fillId="0" borderId="22" xfId="5" applyNumberFormat="1" applyFont="1" applyBorder="1" applyAlignment="1">
      <alignment horizontal="center" vertical="center"/>
    </xf>
    <xf numFmtId="0" fontId="7" fillId="0" borderId="22" xfId="0" applyFont="1" applyBorder="1"/>
    <xf numFmtId="43" fontId="7" fillId="0" borderId="22" xfId="0" applyNumberFormat="1" applyFont="1" applyBorder="1" applyAlignment="1">
      <alignment vertical="center"/>
    </xf>
    <xf numFmtId="0" fontId="7" fillId="0" borderId="22" xfId="0" applyFont="1" applyBorder="1" applyAlignment="1">
      <alignment horizontal="left"/>
    </xf>
    <xf numFmtId="43" fontId="7" fillId="0" borderId="22" xfId="1" applyFont="1" applyBorder="1" applyAlignment="1">
      <alignment vertical="center"/>
    </xf>
    <xf numFmtId="10" fontId="7" fillId="0" borderId="23" xfId="0" applyNumberFormat="1" applyFont="1" applyBorder="1" applyAlignment="1">
      <alignment vertical="center"/>
    </xf>
    <xf numFmtId="0" fontId="4" fillId="0" borderId="13" xfId="4" applyFont="1" applyBorder="1" applyAlignment="1">
      <alignment vertical="center"/>
    </xf>
    <xf numFmtId="0" fontId="4" fillId="0" borderId="1" xfId="4" applyFont="1" applyBorder="1" applyAlignment="1">
      <alignment horizontal="left" vertical="center" wrapText="1"/>
    </xf>
    <xf numFmtId="0" fontId="7" fillId="0" borderId="1" xfId="4" applyFont="1" applyBorder="1" applyAlignment="1">
      <alignment horizontal="center" vertical="center" wrapText="1"/>
    </xf>
    <xf numFmtId="43" fontId="7" fillId="0" borderId="1" xfId="5" applyNumberFormat="1" applyFont="1" applyBorder="1" applyAlignment="1">
      <alignment horizontal="center" vertical="center"/>
    </xf>
    <xf numFmtId="0" fontId="4" fillId="0" borderId="18" xfId="4" applyFont="1" applyBorder="1" applyAlignment="1">
      <alignment vertical="center"/>
    </xf>
    <xf numFmtId="43" fontId="7" fillId="0" borderId="38" xfId="0" applyNumberFormat="1" applyFont="1" applyBorder="1"/>
    <xf numFmtId="43" fontId="7" fillId="0" borderId="3" xfId="0" applyNumberFormat="1" applyFont="1" applyBorder="1" applyAlignment="1">
      <alignment horizontal="center" vertical="center"/>
    </xf>
    <xf numFmtId="0" fontId="4" fillId="0" borderId="32" xfId="4" applyFont="1" applyBorder="1" applyAlignment="1">
      <alignment vertical="center"/>
    </xf>
    <xf numFmtId="0" fontId="4" fillId="0" borderId="33" xfId="4" applyFont="1" applyBorder="1" applyAlignment="1">
      <alignment horizontal="left" vertical="center" wrapText="1"/>
    </xf>
    <xf numFmtId="0" fontId="7" fillId="0" borderId="33" xfId="4" applyFont="1" applyBorder="1" applyAlignment="1">
      <alignment horizontal="center" vertical="center" wrapText="1"/>
    </xf>
    <xf numFmtId="43" fontId="7" fillId="0" borderId="33" xfId="5" applyNumberFormat="1" applyFont="1" applyBorder="1" applyAlignment="1">
      <alignment horizontal="center" vertical="center"/>
    </xf>
    <xf numFmtId="0" fontId="4" fillId="0" borderId="33" xfId="0" applyFont="1" applyBorder="1" applyAlignment="1">
      <alignment horizontal="left"/>
    </xf>
    <xf numFmtId="43" fontId="4" fillId="0" borderId="33" xfId="1" applyFont="1" applyBorder="1"/>
    <xf numFmtId="0" fontId="2" fillId="0" borderId="0" xfId="0" applyFont="1"/>
    <xf numFmtId="164" fontId="2" fillId="0" borderId="0" xfId="0" applyNumberFormat="1" applyFont="1"/>
    <xf numFmtId="164" fontId="2" fillId="0" borderId="0" xfId="1" applyNumberFormat="1" applyFont="1"/>
    <xf numFmtId="43" fontId="2" fillId="0" borderId="0" xfId="0" applyNumberFormat="1" applyFont="1"/>
    <xf numFmtId="43" fontId="7" fillId="0" borderId="0" xfId="0" applyNumberFormat="1" applyFont="1"/>
    <xf numFmtId="9" fontId="2" fillId="0" borderId="0" xfId="2" applyFont="1"/>
    <xf numFmtId="10" fontId="2" fillId="0" borderId="0" xfId="0" applyNumberFormat="1" applyFont="1"/>
    <xf numFmtId="0" fontId="3" fillId="0" borderId="0" xfId="0" applyFont="1" applyAlignment="1">
      <alignment horizontal="left"/>
    </xf>
    <xf numFmtId="0" fontId="3" fillId="0" borderId="0" xfId="0" applyFont="1" applyAlignment="1">
      <alignment horizontal="center"/>
    </xf>
    <xf numFmtId="43" fontId="3" fillId="0" borderId="0" xfId="0" applyNumberFormat="1" applyFont="1"/>
  </cellXfs>
  <cellStyles count="8">
    <cellStyle name="Millares" xfId="1" builtinId="3"/>
    <cellStyle name="Millares [0] 3" xfId="5" xr:uid="{A33AC0FC-C91C-4200-9B8F-B1CA49C64A76}"/>
    <cellStyle name="Nivel 7" xfId="6" xr:uid="{62D8DD97-51F7-4751-AC51-F61C09805A22}"/>
    <cellStyle name="Normal" xfId="0" builtinId="0"/>
    <cellStyle name="Normal 2" xfId="3" xr:uid="{0A4B49DD-FF4A-4A9A-A088-CE7DD132AEC9}"/>
    <cellStyle name="Normal 2 2" xfId="7" xr:uid="{2D549A0A-7985-440A-B459-5D3A1AFB637C}"/>
    <cellStyle name="Normal 5" xfId="4" xr:uid="{1AD8EFC6-4B2D-43A4-93BC-FDE15B34BD8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333375</xdr:colOff>
      <xdr:row>0</xdr:row>
      <xdr:rowOff>28576</xdr:rowOff>
    </xdr:from>
    <xdr:ext cx="1047750" cy="904874"/>
    <xdr:pic>
      <xdr:nvPicPr>
        <xdr:cNvPr id="2" name="Imagen 1">
          <a:extLst>
            <a:ext uri="{FF2B5EF4-FFF2-40B4-BE49-F238E27FC236}">
              <a16:creationId xmlns:a16="http://schemas.microsoft.com/office/drawing/2014/main" id="{68E87D05-39AD-443D-911E-B8A9B51E69FB}"/>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639" t="8654" r="12483" b="18478"/>
        <a:stretch/>
      </xdr:blipFill>
      <xdr:spPr bwMode="auto">
        <a:xfrm>
          <a:off x="333375" y="28576"/>
          <a:ext cx="1047750" cy="904874"/>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49F80-CC4C-4CE8-B977-3FFEBF6EE20F}">
  <sheetPr>
    <pageSetUpPr fitToPage="1"/>
  </sheetPr>
  <dimension ref="A2:V81"/>
  <sheetViews>
    <sheetView tabSelected="1" zoomScaleNormal="100" workbookViewId="0">
      <pane ySplit="6" topLeftCell="A52" activePane="bottomLeft" state="frozen"/>
      <selection activeCell="A4" sqref="A4"/>
      <selection pane="bottomLeft" activeCell="B62" sqref="B62"/>
    </sheetView>
  </sheetViews>
  <sheetFormatPr baseColWidth="10" defaultRowHeight="16.5" x14ac:dyDescent="0.3"/>
  <cols>
    <col min="1" max="1" width="21" style="2" customWidth="1"/>
    <col min="2" max="2" width="80.42578125" style="2" bestFit="1" customWidth="1"/>
    <col min="3" max="3" width="8.42578125" style="2" customWidth="1"/>
    <col min="4" max="4" width="14.42578125" style="2" customWidth="1"/>
    <col min="5" max="5" width="11" style="2" customWidth="1"/>
    <col min="6" max="6" width="12" style="2" bestFit="1" customWidth="1"/>
    <col min="7" max="8" width="13.42578125" style="2" bestFit="1" customWidth="1"/>
    <col min="9" max="9" width="14.42578125" style="2" bestFit="1" customWidth="1"/>
    <col min="10" max="10" width="8.5703125" style="2" bestFit="1" customWidth="1"/>
    <col min="11" max="11" width="14.42578125" style="2" bestFit="1" customWidth="1"/>
    <col min="12" max="12" width="18" style="3" bestFit="1" customWidth="1"/>
    <col min="13" max="13" width="11" style="2" customWidth="1"/>
    <col min="14" max="14" width="22.5703125" style="2" customWidth="1"/>
    <col min="15" max="15" width="14.42578125" style="2" bestFit="1" customWidth="1"/>
    <col min="16" max="16" width="16.85546875" style="2" bestFit="1" customWidth="1"/>
    <col min="17" max="17" width="11.42578125" style="2"/>
    <col min="18" max="18" width="14.42578125" style="2" bestFit="1" customWidth="1"/>
    <col min="19" max="20" width="0" style="2" hidden="1" customWidth="1"/>
    <col min="21" max="21" width="11.42578125" style="2"/>
    <col min="22" max="22" width="14.42578125" style="2" bestFit="1" customWidth="1"/>
    <col min="23" max="16384" width="11.42578125" style="2"/>
  </cols>
  <sheetData>
    <row r="2" spans="1:22" x14ac:dyDescent="0.3">
      <c r="A2" s="1" t="s">
        <v>0</v>
      </c>
      <c r="B2" s="1"/>
      <c r="C2" s="1"/>
      <c r="D2" s="1"/>
      <c r="E2" s="1"/>
      <c r="F2" s="1"/>
      <c r="G2" s="1"/>
      <c r="H2" s="1"/>
      <c r="I2" s="1"/>
      <c r="J2" s="1"/>
      <c r="K2" s="1"/>
      <c r="L2" s="1"/>
      <c r="M2" s="1"/>
      <c r="N2" s="1"/>
      <c r="O2" s="1"/>
      <c r="P2" s="1"/>
      <c r="Q2" s="1"/>
      <c r="R2" s="1"/>
      <c r="S2" s="1"/>
      <c r="T2" s="1"/>
    </row>
    <row r="3" spans="1:22" x14ac:dyDescent="0.3">
      <c r="A3" s="1" t="s">
        <v>1</v>
      </c>
      <c r="B3" s="1"/>
      <c r="C3" s="1"/>
      <c r="D3" s="1"/>
      <c r="E3" s="1"/>
      <c r="F3" s="1"/>
      <c r="G3" s="1"/>
      <c r="H3" s="1"/>
      <c r="I3" s="1"/>
      <c r="J3" s="1"/>
      <c r="K3" s="1"/>
      <c r="L3" s="1"/>
      <c r="M3" s="1"/>
      <c r="N3" s="1"/>
      <c r="O3" s="1"/>
      <c r="P3" s="1"/>
      <c r="Q3" s="1"/>
      <c r="R3" s="1"/>
      <c r="S3" s="1"/>
      <c r="T3" s="1"/>
    </row>
    <row r="4" spans="1:22" ht="26.25" customHeight="1" x14ac:dyDescent="0.3"/>
    <row r="5" spans="1:22" s="6" customFormat="1" ht="39" thickBot="1" x14ac:dyDescent="0.25">
      <c r="A5" s="4" t="s">
        <v>2</v>
      </c>
      <c r="B5" s="4" t="s">
        <v>3</v>
      </c>
      <c r="C5" s="4" t="s">
        <v>4</v>
      </c>
      <c r="D5" s="5" t="s">
        <v>5</v>
      </c>
      <c r="E5" s="5" t="s">
        <v>6</v>
      </c>
      <c r="F5" s="5" t="s">
        <v>7</v>
      </c>
      <c r="G5" s="5" t="s">
        <v>8</v>
      </c>
      <c r="H5" s="5" t="s">
        <v>9</v>
      </c>
      <c r="I5" s="5" t="s">
        <v>10</v>
      </c>
      <c r="J5" s="5" t="s">
        <v>11</v>
      </c>
      <c r="K5" s="5" t="s">
        <v>12</v>
      </c>
      <c r="L5" s="5" t="s">
        <v>13</v>
      </c>
      <c r="M5" s="5" t="s">
        <v>14</v>
      </c>
      <c r="N5" s="5" t="s">
        <v>15</v>
      </c>
      <c r="O5" s="5" t="s">
        <v>16</v>
      </c>
      <c r="P5" s="5" t="s">
        <v>17</v>
      </c>
      <c r="Q5" s="5" t="s">
        <v>14</v>
      </c>
      <c r="R5" s="5" t="s">
        <v>18</v>
      </c>
      <c r="S5" s="5" t="s">
        <v>19</v>
      </c>
      <c r="T5" s="5" t="s">
        <v>20</v>
      </c>
    </row>
    <row r="6" spans="1:22" ht="17.25" thickBot="1" x14ac:dyDescent="0.35">
      <c r="A6" s="7" t="s">
        <v>21</v>
      </c>
      <c r="B6" s="8" t="s">
        <v>22</v>
      </c>
      <c r="C6" s="9"/>
      <c r="D6" s="10"/>
      <c r="E6" s="11"/>
      <c r="F6" s="11"/>
      <c r="G6" s="11"/>
      <c r="H6" s="11"/>
      <c r="I6" s="11"/>
      <c r="J6" s="11"/>
      <c r="K6" s="11"/>
      <c r="L6" s="11"/>
      <c r="M6" s="11"/>
      <c r="N6" s="11">
        <f>SUM(N7:N27)</f>
        <v>714666528</v>
      </c>
      <c r="O6" s="11">
        <f>SUM(O7:O27)</f>
        <v>714666528</v>
      </c>
      <c r="P6" s="10">
        <f>P7+P8+P9+P10+P11+P12+P13+P14+P15+P16+P17+P18+P19+P20+P21+P22+P23+P24+P25+P26+P27+P28+P37+P46+P50+P54+P55+P64+P65+P69+P70</f>
        <v>680542922.33333325</v>
      </c>
      <c r="Q6" s="12"/>
      <c r="R6" s="13"/>
      <c r="S6" s="14"/>
      <c r="T6" s="15"/>
    </row>
    <row r="7" spans="1:22" x14ac:dyDescent="0.3">
      <c r="A7" s="16" t="s">
        <v>23</v>
      </c>
      <c r="B7" s="17" t="s">
        <v>24</v>
      </c>
      <c r="C7" s="18" t="s">
        <v>25</v>
      </c>
      <c r="D7" s="19">
        <v>551624207</v>
      </c>
      <c r="E7" s="20"/>
      <c r="F7" s="21"/>
      <c r="G7" s="20"/>
      <c r="H7" s="21"/>
      <c r="I7" s="22">
        <f>D7-E7+F7+G7-H7</f>
        <v>551624207</v>
      </c>
      <c r="J7" s="20" t="s">
        <v>26</v>
      </c>
      <c r="K7" s="23">
        <v>402573425</v>
      </c>
      <c r="L7" s="23">
        <v>52122452</v>
      </c>
      <c r="M7" s="24">
        <f>N7/I7</f>
        <v>0.824285575632833</v>
      </c>
      <c r="N7" s="22">
        <f>K7+L7</f>
        <v>454695877</v>
      </c>
      <c r="O7" s="22">
        <f>K7+L7</f>
        <v>454695877</v>
      </c>
      <c r="P7" s="22">
        <f>I7-N7</f>
        <v>96928330</v>
      </c>
      <c r="Q7" s="25">
        <f>P7/I7</f>
        <v>0.17571442436716705</v>
      </c>
      <c r="R7" s="26">
        <f>O7</f>
        <v>454695877</v>
      </c>
      <c r="S7" s="27"/>
      <c r="T7" s="28"/>
      <c r="V7" s="29"/>
    </row>
    <row r="8" spans="1:22" x14ac:dyDescent="0.3">
      <c r="A8" s="30" t="s">
        <v>27</v>
      </c>
      <c r="B8" s="31" t="s">
        <v>28</v>
      </c>
      <c r="C8" s="32" t="s">
        <v>29</v>
      </c>
      <c r="D8" s="33"/>
      <c r="E8" s="34"/>
      <c r="F8" s="35">
        <v>80000000</v>
      </c>
      <c r="G8" s="34"/>
      <c r="H8" s="35"/>
      <c r="I8" s="36">
        <f>D8-E8+F8+G8-H8</f>
        <v>80000000</v>
      </c>
      <c r="J8" s="28" t="s">
        <v>26</v>
      </c>
      <c r="K8" s="37">
        <v>0</v>
      </c>
      <c r="L8" s="38">
        <v>0</v>
      </c>
      <c r="M8" s="39"/>
      <c r="N8" s="36">
        <f>K8+L8</f>
        <v>0</v>
      </c>
      <c r="O8" s="36">
        <f t="shared" ref="O8:O55" si="0">K8+L8</f>
        <v>0</v>
      </c>
      <c r="P8" s="36">
        <f>I8-N8</f>
        <v>80000000</v>
      </c>
      <c r="Q8" s="40">
        <f>P8/I8</f>
        <v>1</v>
      </c>
      <c r="R8" s="41">
        <f t="shared" ref="R8:R55" si="1">O8</f>
        <v>0</v>
      </c>
      <c r="S8" s="27"/>
      <c r="T8" s="28"/>
      <c r="V8" s="29"/>
    </row>
    <row r="9" spans="1:22" x14ac:dyDescent="0.3">
      <c r="A9" s="30" t="s">
        <v>30</v>
      </c>
      <c r="B9" s="42" t="s">
        <v>31</v>
      </c>
      <c r="C9" s="43" t="s">
        <v>25</v>
      </c>
      <c r="D9" s="44">
        <v>1452000.0000000002</v>
      </c>
      <c r="E9" s="28"/>
      <c r="F9" s="45"/>
      <c r="G9" s="28"/>
      <c r="H9" s="45">
        <v>145729</v>
      </c>
      <c r="I9" s="36">
        <f t="shared" ref="I9:I65" si="2">D9-E9+F9+G9-H9</f>
        <v>1306271.0000000002</v>
      </c>
      <c r="J9" s="28" t="s">
        <v>26</v>
      </c>
      <c r="K9" s="37">
        <v>837583</v>
      </c>
      <c r="L9" s="37">
        <v>117172</v>
      </c>
      <c r="M9" s="46">
        <f t="shared" ref="M9:M65" si="3">N9/I9</f>
        <v>0.7309011682874379</v>
      </c>
      <c r="N9" s="47">
        <f t="shared" ref="N9:N64" si="4">K9+L9</f>
        <v>954755</v>
      </c>
      <c r="O9" s="47">
        <f t="shared" si="0"/>
        <v>954755</v>
      </c>
      <c r="P9" s="36">
        <f t="shared" ref="P9:P65" si="5">I9-N9</f>
        <v>351516.00000000023</v>
      </c>
      <c r="Q9" s="40">
        <f t="shared" ref="Q9:Q73" si="6">P9/I9</f>
        <v>0.26909883171256205</v>
      </c>
      <c r="R9" s="48">
        <f t="shared" si="1"/>
        <v>954755</v>
      </c>
      <c r="S9" s="27"/>
      <c r="T9" s="28"/>
      <c r="V9" s="29"/>
    </row>
    <row r="10" spans="1:22" x14ac:dyDescent="0.3">
      <c r="A10" s="30" t="s">
        <v>32</v>
      </c>
      <c r="B10" s="42" t="s">
        <v>33</v>
      </c>
      <c r="C10" s="43" t="s">
        <v>25</v>
      </c>
      <c r="D10" s="44">
        <v>19900000</v>
      </c>
      <c r="E10" s="28"/>
      <c r="F10" s="45"/>
      <c r="G10" s="28"/>
      <c r="H10" s="45"/>
      <c r="I10" s="36">
        <f t="shared" si="2"/>
        <v>19900000</v>
      </c>
      <c r="J10" s="28" t="s">
        <v>26</v>
      </c>
      <c r="K10" s="37">
        <v>16609944</v>
      </c>
      <c r="L10" s="37">
        <v>671576</v>
      </c>
      <c r="M10" s="46">
        <f t="shared" si="3"/>
        <v>0.86841809045226126</v>
      </c>
      <c r="N10" s="36">
        <f t="shared" si="4"/>
        <v>17281520</v>
      </c>
      <c r="O10" s="36">
        <f t="shared" si="0"/>
        <v>17281520</v>
      </c>
      <c r="P10" s="36">
        <f t="shared" si="5"/>
        <v>2618480</v>
      </c>
      <c r="Q10" s="40">
        <f t="shared" si="6"/>
        <v>0.13158190954773868</v>
      </c>
      <c r="R10" s="41">
        <f t="shared" si="1"/>
        <v>17281520</v>
      </c>
      <c r="S10" s="27"/>
      <c r="T10" s="28"/>
      <c r="V10" s="29"/>
    </row>
    <row r="11" spans="1:22" x14ac:dyDescent="0.3">
      <c r="A11" s="30" t="s">
        <v>34</v>
      </c>
      <c r="B11" s="42" t="s">
        <v>35</v>
      </c>
      <c r="C11" s="43" t="s">
        <v>25</v>
      </c>
      <c r="D11" s="44">
        <v>58300000</v>
      </c>
      <c r="E11" s="28"/>
      <c r="F11" s="45"/>
      <c r="G11" s="28"/>
      <c r="H11" s="45"/>
      <c r="I11" s="36">
        <f t="shared" si="2"/>
        <v>58300000</v>
      </c>
      <c r="J11" s="28" t="s">
        <v>26</v>
      </c>
      <c r="K11" s="37">
        <v>5333762</v>
      </c>
      <c r="L11" s="37">
        <v>2013697</v>
      </c>
      <c r="M11" s="46">
        <f t="shared" si="3"/>
        <v>0.1260284562607204</v>
      </c>
      <c r="N11" s="36">
        <f t="shared" si="4"/>
        <v>7347459</v>
      </c>
      <c r="O11" s="36">
        <f t="shared" si="0"/>
        <v>7347459</v>
      </c>
      <c r="P11" s="36">
        <f t="shared" si="5"/>
        <v>50952541</v>
      </c>
      <c r="Q11" s="40">
        <f t="shared" si="6"/>
        <v>0.87397154373927954</v>
      </c>
      <c r="R11" s="41">
        <f t="shared" si="1"/>
        <v>7347459</v>
      </c>
      <c r="S11" s="27"/>
      <c r="T11" s="28"/>
      <c r="V11" s="29"/>
    </row>
    <row r="12" spans="1:22" x14ac:dyDescent="0.3">
      <c r="A12" s="30" t="s">
        <v>36</v>
      </c>
      <c r="B12" s="42" t="s">
        <v>37</v>
      </c>
      <c r="C12" s="43" t="s">
        <v>25</v>
      </c>
      <c r="D12" s="44">
        <v>28500000</v>
      </c>
      <c r="E12" s="28"/>
      <c r="F12" s="45"/>
      <c r="G12" s="45"/>
      <c r="H12" s="45"/>
      <c r="I12" s="36">
        <f t="shared" si="2"/>
        <v>28500000</v>
      </c>
      <c r="J12" s="28" t="s">
        <v>26</v>
      </c>
      <c r="K12" s="37">
        <v>18719270</v>
      </c>
      <c r="L12" s="37">
        <v>2488451</v>
      </c>
      <c r="M12" s="46">
        <f t="shared" si="3"/>
        <v>0.74413056140350875</v>
      </c>
      <c r="N12" s="36">
        <f t="shared" si="4"/>
        <v>21207721</v>
      </c>
      <c r="O12" s="36">
        <f t="shared" si="0"/>
        <v>21207721</v>
      </c>
      <c r="P12" s="36">
        <f t="shared" si="5"/>
        <v>7292279</v>
      </c>
      <c r="Q12" s="40">
        <f t="shared" si="6"/>
        <v>0.25586943859649125</v>
      </c>
      <c r="R12" s="41">
        <f t="shared" si="1"/>
        <v>21207721</v>
      </c>
      <c r="S12" s="27"/>
      <c r="T12" s="28"/>
      <c r="V12" s="29"/>
    </row>
    <row r="13" spans="1:22" x14ac:dyDescent="0.3">
      <c r="A13" s="30" t="s">
        <v>38</v>
      </c>
      <c r="B13" s="42" t="s">
        <v>39</v>
      </c>
      <c r="C13" s="43" t="s">
        <v>29</v>
      </c>
      <c r="D13" s="44"/>
      <c r="E13" s="28"/>
      <c r="F13" s="45">
        <v>16000000</v>
      </c>
      <c r="G13" s="45"/>
      <c r="H13" s="45"/>
      <c r="I13" s="36">
        <f t="shared" si="2"/>
        <v>16000000</v>
      </c>
      <c r="J13" s="28" t="s">
        <v>26</v>
      </c>
      <c r="K13" s="37">
        <v>0</v>
      </c>
      <c r="L13" s="37">
        <v>0</v>
      </c>
      <c r="M13" s="46"/>
      <c r="N13" s="36">
        <f t="shared" si="4"/>
        <v>0</v>
      </c>
      <c r="O13" s="36">
        <f t="shared" si="0"/>
        <v>0</v>
      </c>
      <c r="P13" s="36">
        <f t="shared" si="5"/>
        <v>16000000</v>
      </c>
      <c r="Q13" s="40">
        <f t="shared" si="6"/>
        <v>1</v>
      </c>
      <c r="R13" s="41">
        <f t="shared" si="1"/>
        <v>0</v>
      </c>
      <c r="S13" s="27"/>
      <c r="T13" s="28"/>
      <c r="V13" s="29"/>
    </row>
    <row r="14" spans="1:22" x14ac:dyDescent="0.3">
      <c r="A14" s="30" t="s">
        <v>40</v>
      </c>
      <c r="B14" s="49" t="s">
        <v>41</v>
      </c>
      <c r="C14" s="43">
        <v>1</v>
      </c>
      <c r="D14" s="44">
        <v>28500000</v>
      </c>
      <c r="E14" s="28"/>
      <c r="F14" s="45"/>
      <c r="G14" s="45">
        <v>6000000</v>
      </c>
      <c r="H14" s="45"/>
      <c r="I14" s="36">
        <f t="shared" si="2"/>
        <v>34500000</v>
      </c>
      <c r="J14" s="28" t="s">
        <v>26</v>
      </c>
      <c r="K14" s="37">
        <v>30026381</v>
      </c>
      <c r="L14" s="37">
        <v>100265</v>
      </c>
      <c r="M14" s="46">
        <f t="shared" si="3"/>
        <v>0.87323611594202899</v>
      </c>
      <c r="N14" s="36">
        <f t="shared" si="4"/>
        <v>30126646</v>
      </c>
      <c r="O14" s="36">
        <f t="shared" si="0"/>
        <v>30126646</v>
      </c>
      <c r="P14" s="36">
        <f t="shared" si="5"/>
        <v>4373354</v>
      </c>
      <c r="Q14" s="40">
        <f t="shared" si="6"/>
        <v>0.12676388405797101</v>
      </c>
      <c r="R14" s="41">
        <f t="shared" si="1"/>
        <v>30126646</v>
      </c>
      <c r="S14" s="27"/>
      <c r="T14" s="28"/>
      <c r="V14" s="29"/>
    </row>
    <row r="15" spans="1:22" x14ac:dyDescent="0.3">
      <c r="A15" s="30" t="s">
        <v>42</v>
      </c>
      <c r="B15" s="42" t="s">
        <v>43</v>
      </c>
      <c r="C15" s="43" t="s">
        <v>25</v>
      </c>
      <c r="D15" s="44">
        <v>74000000</v>
      </c>
      <c r="E15" s="28"/>
      <c r="F15" s="45"/>
      <c r="G15" s="28"/>
      <c r="H15" s="45"/>
      <c r="I15" s="36">
        <f t="shared" si="2"/>
        <v>74000000</v>
      </c>
      <c r="J15" s="28" t="s">
        <v>26</v>
      </c>
      <c r="K15" s="37">
        <v>49294818</v>
      </c>
      <c r="L15" s="37">
        <v>6306486</v>
      </c>
      <c r="M15" s="46">
        <f t="shared" si="3"/>
        <v>0.751368972972973</v>
      </c>
      <c r="N15" s="36">
        <f t="shared" si="4"/>
        <v>55601304</v>
      </c>
      <c r="O15" s="36">
        <f t="shared" si="0"/>
        <v>55601304</v>
      </c>
      <c r="P15" s="36">
        <f t="shared" si="5"/>
        <v>18398696</v>
      </c>
      <c r="Q15" s="40">
        <f t="shared" si="6"/>
        <v>0.24863102702702702</v>
      </c>
      <c r="R15" s="41">
        <f t="shared" si="1"/>
        <v>55601304</v>
      </c>
      <c r="S15" s="27"/>
      <c r="T15" s="28"/>
      <c r="V15" s="29"/>
    </row>
    <row r="16" spans="1:22" x14ac:dyDescent="0.3">
      <c r="A16" s="30" t="s">
        <v>44</v>
      </c>
      <c r="B16" s="42" t="s">
        <v>45</v>
      </c>
      <c r="C16" s="43" t="s">
        <v>25</v>
      </c>
      <c r="D16" s="44">
        <v>52100000</v>
      </c>
      <c r="E16" s="28"/>
      <c r="F16" s="45"/>
      <c r="G16" s="28"/>
      <c r="H16" s="45"/>
      <c r="I16" s="36">
        <f t="shared" si="2"/>
        <v>52100000</v>
      </c>
      <c r="J16" s="28" t="s">
        <v>26</v>
      </c>
      <c r="K16" s="37">
        <v>35181702</v>
      </c>
      <c r="L16" s="37">
        <v>4465786</v>
      </c>
      <c r="M16" s="46">
        <f t="shared" si="3"/>
        <v>0.76098825335892517</v>
      </c>
      <c r="N16" s="36">
        <f t="shared" si="4"/>
        <v>39647488</v>
      </c>
      <c r="O16" s="36">
        <f t="shared" si="0"/>
        <v>39647488</v>
      </c>
      <c r="P16" s="36">
        <f t="shared" si="5"/>
        <v>12452512</v>
      </c>
      <c r="Q16" s="40">
        <f t="shared" si="6"/>
        <v>0.23901174664107486</v>
      </c>
      <c r="R16" s="41">
        <f t="shared" si="1"/>
        <v>39647488</v>
      </c>
      <c r="S16" s="27"/>
      <c r="T16" s="28"/>
      <c r="V16" s="29"/>
    </row>
    <row r="17" spans="1:22" x14ac:dyDescent="0.3">
      <c r="A17" s="30" t="s">
        <v>46</v>
      </c>
      <c r="B17" s="42" t="s">
        <v>47</v>
      </c>
      <c r="C17" s="43" t="s">
        <v>25</v>
      </c>
      <c r="D17" s="44">
        <v>59800000</v>
      </c>
      <c r="E17" s="28"/>
      <c r="F17" s="45"/>
      <c r="G17" s="28"/>
      <c r="H17" s="45"/>
      <c r="I17" s="36">
        <f t="shared" si="2"/>
        <v>59800000</v>
      </c>
      <c r="J17" s="28" t="s">
        <v>26</v>
      </c>
      <c r="K17" s="37">
        <v>6824309</v>
      </c>
      <c r="L17" s="37">
        <v>2409528</v>
      </c>
      <c r="M17" s="46">
        <f t="shared" si="3"/>
        <v>0.1544119899665552</v>
      </c>
      <c r="N17" s="36">
        <f t="shared" si="4"/>
        <v>9233837</v>
      </c>
      <c r="O17" s="36">
        <f t="shared" si="0"/>
        <v>9233837</v>
      </c>
      <c r="P17" s="36">
        <f t="shared" si="5"/>
        <v>50566163</v>
      </c>
      <c r="Q17" s="40">
        <f t="shared" si="6"/>
        <v>0.84558801003344486</v>
      </c>
      <c r="R17" s="41">
        <f t="shared" si="1"/>
        <v>9233837</v>
      </c>
      <c r="S17" s="27"/>
      <c r="T17" s="28"/>
      <c r="V17" s="29"/>
    </row>
    <row r="18" spans="1:22" x14ac:dyDescent="0.3">
      <c r="A18" s="30" t="s">
        <v>48</v>
      </c>
      <c r="B18" s="42" t="s">
        <v>49</v>
      </c>
      <c r="C18" s="43" t="s">
        <v>29</v>
      </c>
      <c r="D18" s="44"/>
      <c r="E18" s="28"/>
      <c r="F18" s="45">
        <v>15000000</v>
      </c>
      <c r="G18" s="28"/>
      <c r="H18" s="45"/>
      <c r="I18" s="36">
        <f t="shared" si="2"/>
        <v>15000000</v>
      </c>
      <c r="J18" s="28" t="s">
        <v>26</v>
      </c>
      <c r="K18" s="37">
        <v>0</v>
      </c>
      <c r="L18" s="37">
        <v>0</v>
      </c>
      <c r="M18" s="46"/>
      <c r="N18" s="36">
        <f t="shared" si="4"/>
        <v>0</v>
      </c>
      <c r="O18" s="36">
        <f t="shared" si="0"/>
        <v>0</v>
      </c>
      <c r="P18" s="36">
        <f t="shared" si="5"/>
        <v>15000000</v>
      </c>
      <c r="Q18" s="40">
        <f t="shared" si="6"/>
        <v>1</v>
      </c>
      <c r="R18" s="41">
        <f t="shared" si="1"/>
        <v>0</v>
      </c>
      <c r="S18" s="27"/>
      <c r="T18" s="28"/>
      <c r="V18" s="29"/>
    </row>
    <row r="19" spans="1:22" x14ac:dyDescent="0.3">
      <c r="A19" s="30" t="s">
        <v>50</v>
      </c>
      <c r="B19" s="50" t="s">
        <v>51</v>
      </c>
      <c r="C19" s="51" t="s">
        <v>25</v>
      </c>
      <c r="D19" s="44">
        <v>29000000</v>
      </c>
      <c r="E19" s="28"/>
      <c r="F19" s="45"/>
      <c r="G19" s="28"/>
      <c r="H19" s="45"/>
      <c r="I19" s="36">
        <f t="shared" si="2"/>
        <v>29000000</v>
      </c>
      <c r="J19" s="28" t="s">
        <v>26</v>
      </c>
      <c r="K19" s="37">
        <v>16264300</v>
      </c>
      <c r="L19" s="37">
        <v>2101800</v>
      </c>
      <c r="M19" s="46">
        <f t="shared" si="3"/>
        <v>0.63331379310344826</v>
      </c>
      <c r="N19" s="36">
        <f t="shared" si="4"/>
        <v>18366100</v>
      </c>
      <c r="O19" s="36">
        <f t="shared" si="0"/>
        <v>18366100</v>
      </c>
      <c r="P19" s="36">
        <f t="shared" si="5"/>
        <v>10633900</v>
      </c>
      <c r="Q19" s="40">
        <f t="shared" si="6"/>
        <v>0.36668620689655174</v>
      </c>
      <c r="R19" s="41">
        <f t="shared" si="1"/>
        <v>18366100</v>
      </c>
      <c r="S19" s="27"/>
      <c r="T19" s="28"/>
      <c r="V19" s="29"/>
    </row>
    <row r="20" spans="1:22" x14ac:dyDescent="0.3">
      <c r="A20" s="30" t="s">
        <v>52</v>
      </c>
      <c r="B20" s="50" t="s">
        <v>53</v>
      </c>
      <c r="C20" s="52" t="s">
        <v>25</v>
      </c>
      <c r="D20" s="44">
        <v>4200000</v>
      </c>
      <c r="E20" s="28"/>
      <c r="F20" s="45"/>
      <c r="G20" s="28"/>
      <c r="H20" s="45"/>
      <c r="I20" s="36">
        <f t="shared" si="2"/>
        <v>4200000</v>
      </c>
      <c r="J20" s="28" t="s">
        <v>26</v>
      </c>
      <c r="K20" s="37">
        <v>2098400</v>
      </c>
      <c r="L20" s="37">
        <v>274700</v>
      </c>
      <c r="M20" s="46">
        <f t="shared" si="3"/>
        <v>0.56502380952380948</v>
      </c>
      <c r="N20" s="36">
        <f t="shared" si="4"/>
        <v>2373100</v>
      </c>
      <c r="O20" s="36">
        <f t="shared" si="0"/>
        <v>2373100</v>
      </c>
      <c r="P20" s="36">
        <f t="shared" si="5"/>
        <v>1826900</v>
      </c>
      <c r="Q20" s="40">
        <f t="shared" si="6"/>
        <v>0.43497619047619046</v>
      </c>
      <c r="R20" s="41">
        <f t="shared" si="1"/>
        <v>2373100</v>
      </c>
      <c r="S20" s="27"/>
      <c r="T20" s="28"/>
      <c r="V20" s="29"/>
    </row>
    <row r="21" spans="1:22" x14ac:dyDescent="0.3">
      <c r="A21" s="30" t="s">
        <v>54</v>
      </c>
      <c r="B21" s="50" t="s">
        <v>55</v>
      </c>
      <c r="C21" s="52" t="s">
        <v>25</v>
      </c>
      <c r="D21" s="44">
        <v>24500000</v>
      </c>
      <c r="E21" s="28"/>
      <c r="F21" s="45"/>
      <c r="G21" s="28"/>
      <c r="H21" s="45"/>
      <c r="I21" s="36">
        <f t="shared" si="2"/>
        <v>24500000</v>
      </c>
      <c r="J21" s="28" t="s">
        <v>26</v>
      </c>
      <c r="K21" s="37">
        <v>12199800</v>
      </c>
      <c r="L21" s="37">
        <v>1576700</v>
      </c>
      <c r="M21" s="46">
        <f t="shared" si="3"/>
        <v>0.5623061224489796</v>
      </c>
      <c r="N21" s="36">
        <f t="shared" si="4"/>
        <v>13776500</v>
      </c>
      <c r="O21" s="36">
        <f t="shared" si="0"/>
        <v>13776500</v>
      </c>
      <c r="P21" s="36">
        <f t="shared" si="5"/>
        <v>10723500</v>
      </c>
      <c r="Q21" s="40">
        <f t="shared" si="6"/>
        <v>0.4376938775510204</v>
      </c>
      <c r="R21" s="41">
        <f t="shared" si="1"/>
        <v>13776500</v>
      </c>
      <c r="S21" s="27"/>
      <c r="T21" s="28"/>
      <c r="V21" s="29"/>
    </row>
    <row r="22" spans="1:22" x14ac:dyDescent="0.3">
      <c r="A22" s="30" t="s">
        <v>56</v>
      </c>
      <c r="B22" s="50" t="s">
        <v>57</v>
      </c>
      <c r="C22" s="52" t="s">
        <v>25</v>
      </c>
      <c r="D22" s="44">
        <v>4300000</v>
      </c>
      <c r="E22" s="28"/>
      <c r="F22" s="45"/>
      <c r="G22" s="28"/>
      <c r="H22" s="45"/>
      <c r="I22" s="36">
        <f t="shared" si="2"/>
        <v>4300000</v>
      </c>
      <c r="J22" s="28" t="s">
        <v>26</v>
      </c>
      <c r="K22" s="37">
        <v>2037200</v>
      </c>
      <c r="L22" s="37">
        <v>263300</v>
      </c>
      <c r="M22" s="46">
        <f t="shared" si="3"/>
        <v>0.53500000000000003</v>
      </c>
      <c r="N22" s="36">
        <f>K22+L22</f>
        <v>2300500</v>
      </c>
      <c r="O22" s="36">
        <f t="shared" si="0"/>
        <v>2300500</v>
      </c>
      <c r="P22" s="36">
        <f t="shared" si="5"/>
        <v>1999500</v>
      </c>
      <c r="Q22" s="40">
        <f t="shared" si="6"/>
        <v>0.46500000000000002</v>
      </c>
      <c r="R22" s="41">
        <f t="shared" si="1"/>
        <v>2300500</v>
      </c>
      <c r="S22" s="27"/>
      <c r="T22" s="28"/>
      <c r="V22" s="29"/>
    </row>
    <row r="23" spans="1:22" x14ac:dyDescent="0.3">
      <c r="A23" s="30" t="s">
        <v>58</v>
      </c>
      <c r="B23" s="50" t="s">
        <v>59</v>
      </c>
      <c r="C23" s="52" t="s">
        <v>25</v>
      </c>
      <c r="D23" s="44">
        <v>4300000</v>
      </c>
      <c r="E23" s="28"/>
      <c r="F23" s="45"/>
      <c r="G23" s="28"/>
      <c r="H23" s="45"/>
      <c r="I23" s="36">
        <f t="shared" si="2"/>
        <v>4300000</v>
      </c>
      <c r="J23" s="28" t="s">
        <v>26</v>
      </c>
      <c r="K23" s="37">
        <v>2037200</v>
      </c>
      <c r="L23" s="37">
        <v>263300</v>
      </c>
      <c r="M23" s="46">
        <f t="shared" si="3"/>
        <v>0.53500000000000003</v>
      </c>
      <c r="N23" s="36">
        <f t="shared" si="4"/>
        <v>2300500</v>
      </c>
      <c r="O23" s="36">
        <f t="shared" si="0"/>
        <v>2300500</v>
      </c>
      <c r="P23" s="36">
        <f t="shared" si="5"/>
        <v>1999500</v>
      </c>
      <c r="Q23" s="40">
        <f t="shared" si="6"/>
        <v>0.46500000000000002</v>
      </c>
      <c r="R23" s="41">
        <f t="shared" si="1"/>
        <v>2300500</v>
      </c>
      <c r="S23" s="27"/>
      <c r="T23" s="28"/>
      <c r="V23" s="29"/>
    </row>
    <row r="24" spans="1:22" x14ac:dyDescent="0.3">
      <c r="A24" s="30" t="s">
        <v>60</v>
      </c>
      <c r="B24" s="50" t="s">
        <v>61</v>
      </c>
      <c r="C24" s="52" t="s">
        <v>25</v>
      </c>
      <c r="D24" s="44">
        <v>7800000</v>
      </c>
      <c r="E24" s="28"/>
      <c r="F24" s="45"/>
      <c r="G24" s="28"/>
      <c r="H24" s="45"/>
      <c r="I24" s="36">
        <f t="shared" si="2"/>
        <v>7800000</v>
      </c>
      <c r="J24" s="28" t="s">
        <v>26</v>
      </c>
      <c r="K24" s="37">
        <v>4069100</v>
      </c>
      <c r="L24" s="37">
        <v>526000</v>
      </c>
      <c r="M24" s="46">
        <f t="shared" si="3"/>
        <v>0.5891153846153846</v>
      </c>
      <c r="N24" s="36">
        <f t="shared" si="4"/>
        <v>4595100</v>
      </c>
      <c r="O24" s="36">
        <f t="shared" si="0"/>
        <v>4595100</v>
      </c>
      <c r="P24" s="36">
        <f t="shared" si="5"/>
        <v>3204900</v>
      </c>
      <c r="Q24" s="40">
        <f t="shared" si="6"/>
        <v>0.4108846153846154</v>
      </c>
      <c r="R24" s="41">
        <f t="shared" si="1"/>
        <v>4595100</v>
      </c>
      <c r="S24" s="27"/>
      <c r="T24" s="28"/>
      <c r="V24" s="29"/>
    </row>
    <row r="25" spans="1:22" x14ac:dyDescent="0.3">
      <c r="A25" s="53" t="s">
        <v>62</v>
      </c>
      <c r="B25" s="49" t="s">
        <v>63</v>
      </c>
      <c r="C25" s="54" t="s">
        <v>25</v>
      </c>
      <c r="D25" s="55">
        <v>44000000</v>
      </c>
      <c r="E25" s="28"/>
      <c r="F25" s="45"/>
      <c r="G25" s="28"/>
      <c r="H25" s="45"/>
      <c r="I25" s="36">
        <f t="shared" si="2"/>
        <v>44000000</v>
      </c>
      <c r="J25" s="28" t="s">
        <v>26</v>
      </c>
      <c r="K25" s="37">
        <v>30651509</v>
      </c>
      <c r="L25" s="37">
        <v>3611749</v>
      </c>
      <c r="M25" s="46">
        <f t="shared" si="3"/>
        <v>0.77871040909090905</v>
      </c>
      <c r="N25" s="36">
        <f t="shared" si="4"/>
        <v>34263258</v>
      </c>
      <c r="O25" s="36">
        <f t="shared" si="0"/>
        <v>34263258</v>
      </c>
      <c r="P25" s="36">
        <f t="shared" si="5"/>
        <v>9736742</v>
      </c>
      <c r="Q25" s="40">
        <f t="shared" si="6"/>
        <v>0.22128959090909092</v>
      </c>
      <c r="R25" s="41">
        <f t="shared" si="1"/>
        <v>34263258</v>
      </c>
      <c r="S25" s="27"/>
      <c r="T25" s="28"/>
      <c r="V25" s="29"/>
    </row>
    <row r="26" spans="1:22" x14ac:dyDescent="0.3">
      <c r="A26" s="53" t="s">
        <v>62</v>
      </c>
      <c r="B26" s="49" t="s">
        <v>64</v>
      </c>
      <c r="C26" s="54">
        <v>45</v>
      </c>
      <c r="D26" s="55"/>
      <c r="E26" s="28"/>
      <c r="F26" s="45">
        <v>50000000</v>
      </c>
      <c r="G26" s="28"/>
      <c r="H26" s="45"/>
      <c r="I26" s="36">
        <f t="shared" si="2"/>
        <v>50000000</v>
      </c>
      <c r="J26" s="28" t="s">
        <v>26</v>
      </c>
      <c r="K26" s="37">
        <v>0</v>
      </c>
      <c r="L26" s="37">
        <v>0</v>
      </c>
      <c r="M26" s="46"/>
      <c r="N26" s="36">
        <f t="shared" si="4"/>
        <v>0</v>
      </c>
      <c r="O26" s="36">
        <f t="shared" si="0"/>
        <v>0</v>
      </c>
      <c r="P26" s="36">
        <f t="shared" si="5"/>
        <v>50000000</v>
      </c>
      <c r="Q26" s="40">
        <f t="shared" si="6"/>
        <v>1</v>
      </c>
      <c r="R26" s="41">
        <f t="shared" si="1"/>
        <v>0</v>
      </c>
      <c r="S26" s="27"/>
      <c r="T26" s="28"/>
      <c r="V26" s="29"/>
    </row>
    <row r="27" spans="1:22" ht="17.25" thickBot="1" x14ac:dyDescent="0.35">
      <c r="A27" s="56" t="s">
        <v>65</v>
      </c>
      <c r="B27" s="57" t="s">
        <v>66</v>
      </c>
      <c r="C27" s="58" t="s">
        <v>25</v>
      </c>
      <c r="D27" s="59">
        <v>1406000</v>
      </c>
      <c r="E27" s="60"/>
      <c r="F27" s="61"/>
      <c r="G27" s="60"/>
      <c r="H27" s="61">
        <v>590829</v>
      </c>
      <c r="I27" s="62">
        <f t="shared" si="2"/>
        <v>815171</v>
      </c>
      <c r="J27" s="63" t="s">
        <v>26</v>
      </c>
      <c r="K27" s="64">
        <v>521427</v>
      </c>
      <c r="L27" s="64">
        <v>73436</v>
      </c>
      <c r="M27" s="65">
        <f t="shared" si="3"/>
        <v>0.7297401404122571</v>
      </c>
      <c r="N27" s="62">
        <f t="shared" si="4"/>
        <v>594863</v>
      </c>
      <c r="O27" s="62">
        <f t="shared" si="0"/>
        <v>594863</v>
      </c>
      <c r="P27" s="62">
        <f t="shared" si="5"/>
        <v>220308</v>
      </c>
      <c r="Q27" s="66">
        <f t="shared" si="6"/>
        <v>0.27025985958774296</v>
      </c>
      <c r="R27" s="67">
        <f t="shared" si="1"/>
        <v>594863</v>
      </c>
      <c r="S27" s="27"/>
      <c r="T27" s="28"/>
      <c r="V27" s="29"/>
    </row>
    <row r="28" spans="1:22" s="82" customFormat="1" ht="30.75" customHeight="1" thickBot="1" x14ac:dyDescent="0.35">
      <c r="A28" s="68" t="s">
        <v>67</v>
      </c>
      <c r="B28" s="69" t="s">
        <v>68</v>
      </c>
      <c r="C28" s="70">
        <v>1</v>
      </c>
      <c r="D28" s="71">
        <v>1759240</v>
      </c>
      <c r="E28" s="72"/>
      <c r="F28" s="73"/>
      <c r="G28" s="74">
        <f>SUM(G29)</f>
        <v>6000000</v>
      </c>
      <c r="H28" s="72"/>
      <c r="I28" s="74">
        <f t="shared" si="2"/>
        <v>7759240</v>
      </c>
      <c r="J28" s="75"/>
      <c r="K28" s="76">
        <v>1747352</v>
      </c>
      <c r="L28" s="76">
        <f>SUM(L30:L36)</f>
        <v>389400</v>
      </c>
      <c r="M28" s="77">
        <f t="shared" si="3"/>
        <v>0.27538160953907859</v>
      </c>
      <c r="N28" s="74">
        <f>K28+L28</f>
        <v>2136752</v>
      </c>
      <c r="O28" s="74">
        <f t="shared" si="0"/>
        <v>2136752</v>
      </c>
      <c r="P28" s="74">
        <f t="shared" si="5"/>
        <v>5622488</v>
      </c>
      <c r="Q28" s="78">
        <f t="shared" si="6"/>
        <v>0.72461839046092147</v>
      </c>
      <c r="R28" s="79">
        <f t="shared" si="1"/>
        <v>2136752</v>
      </c>
      <c r="S28" s="80"/>
      <c r="T28" s="81"/>
    </row>
    <row r="29" spans="1:22" s="3" customFormat="1" x14ac:dyDescent="0.3">
      <c r="A29" s="83" t="s">
        <v>67</v>
      </c>
      <c r="B29" s="84" t="s">
        <v>69</v>
      </c>
      <c r="C29" s="85"/>
      <c r="D29" s="86"/>
      <c r="E29" s="87"/>
      <c r="F29" s="88"/>
      <c r="G29" s="89">
        <v>6000000</v>
      </c>
      <c r="H29" s="87"/>
      <c r="I29" s="90"/>
      <c r="J29" s="91"/>
      <c r="K29" s="89"/>
      <c r="L29" s="89"/>
      <c r="M29" s="92"/>
      <c r="N29" s="90"/>
      <c r="O29" s="90"/>
      <c r="P29" s="90"/>
      <c r="Q29" s="93"/>
      <c r="R29" s="94"/>
      <c r="S29" s="27"/>
      <c r="T29" s="28"/>
    </row>
    <row r="30" spans="1:22" s="82" customFormat="1" ht="18.75" customHeight="1" x14ac:dyDescent="0.3">
      <c r="A30" s="95" t="s">
        <v>67</v>
      </c>
      <c r="B30" s="96" t="s">
        <v>70</v>
      </c>
      <c r="C30" s="97"/>
      <c r="D30" s="98"/>
      <c r="E30" s="28"/>
      <c r="F30" s="45"/>
      <c r="G30" s="28"/>
      <c r="H30" s="28"/>
      <c r="I30" s="36"/>
      <c r="J30" s="99">
        <v>2381302</v>
      </c>
      <c r="K30" s="37"/>
      <c r="L30" s="37">
        <v>86100</v>
      </c>
      <c r="M30" s="46"/>
      <c r="N30" s="36"/>
      <c r="O30" s="36"/>
      <c r="P30" s="36"/>
      <c r="Q30" s="40"/>
      <c r="R30" s="41"/>
      <c r="S30" s="80"/>
      <c r="T30" s="81"/>
    </row>
    <row r="31" spans="1:22" s="82" customFormat="1" ht="18.75" customHeight="1" x14ac:dyDescent="0.3">
      <c r="A31" s="95" t="s">
        <v>67</v>
      </c>
      <c r="B31" s="96" t="s">
        <v>71</v>
      </c>
      <c r="C31" s="97"/>
      <c r="D31" s="98"/>
      <c r="E31" s="28"/>
      <c r="F31" s="45"/>
      <c r="G31" s="28"/>
      <c r="H31" s="28"/>
      <c r="I31" s="36"/>
      <c r="J31" s="99">
        <v>2355001</v>
      </c>
      <c r="K31" s="37"/>
      <c r="L31" s="37">
        <v>63000</v>
      </c>
      <c r="M31" s="46"/>
      <c r="N31" s="36"/>
      <c r="O31" s="36"/>
      <c r="P31" s="36"/>
      <c r="Q31" s="40"/>
      <c r="R31" s="41"/>
      <c r="S31" s="80"/>
      <c r="T31" s="81"/>
    </row>
    <row r="32" spans="1:22" s="82" customFormat="1" ht="18.75" customHeight="1" x14ac:dyDescent="0.3">
      <c r="A32" s="95" t="s">
        <v>67</v>
      </c>
      <c r="B32" s="42" t="s">
        <v>72</v>
      </c>
      <c r="C32" s="97"/>
      <c r="D32" s="98"/>
      <c r="E32" s="28"/>
      <c r="F32" s="45"/>
      <c r="G32" s="28"/>
      <c r="H32" s="28"/>
      <c r="I32" s="36"/>
      <c r="J32" s="99">
        <v>3335002</v>
      </c>
      <c r="K32" s="37"/>
      <c r="L32" s="37">
        <v>26000</v>
      </c>
      <c r="M32" s="46"/>
      <c r="N32" s="36"/>
      <c r="O32" s="36"/>
      <c r="P32" s="36"/>
      <c r="Q32" s="40"/>
      <c r="R32" s="41"/>
      <c r="S32" s="80"/>
      <c r="T32" s="81"/>
    </row>
    <row r="33" spans="1:20" s="82" customFormat="1" ht="18.75" customHeight="1" x14ac:dyDescent="0.3">
      <c r="A33" s="95" t="s">
        <v>67</v>
      </c>
      <c r="B33" s="42" t="s">
        <v>73</v>
      </c>
      <c r="C33" s="97"/>
      <c r="D33" s="98"/>
      <c r="E33" s="28"/>
      <c r="F33" s="45"/>
      <c r="G33" s="28"/>
      <c r="H33" s="28"/>
      <c r="I33" s="36"/>
      <c r="J33" s="99">
        <v>3219305</v>
      </c>
      <c r="K33" s="37"/>
      <c r="L33" s="37">
        <f>15600</f>
        <v>15600</v>
      </c>
      <c r="M33" s="46"/>
      <c r="N33" s="36"/>
      <c r="O33" s="36"/>
      <c r="P33" s="36"/>
      <c r="Q33" s="40"/>
      <c r="R33" s="41"/>
      <c r="S33" s="80"/>
      <c r="T33" s="81"/>
    </row>
    <row r="34" spans="1:20" s="82" customFormat="1" ht="18.75" customHeight="1" x14ac:dyDescent="0.3">
      <c r="A34" s="95" t="s">
        <v>67</v>
      </c>
      <c r="B34" s="42" t="s">
        <v>74</v>
      </c>
      <c r="C34" s="97"/>
      <c r="D34" s="98"/>
      <c r="E34" s="28"/>
      <c r="F34" s="45"/>
      <c r="G34" s="28"/>
      <c r="H34" s="28"/>
      <c r="I34" s="36"/>
      <c r="J34" s="99">
        <v>3219302</v>
      </c>
      <c r="K34" s="37"/>
      <c r="L34" s="37">
        <v>38400</v>
      </c>
      <c r="M34" s="46"/>
      <c r="N34" s="36"/>
      <c r="O34" s="36"/>
      <c r="P34" s="36"/>
      <c r="Q34" s="40"/>
      <c r="R34" s="41"/>
      <c r="S34" s="80"/>
      <c r="T34" s="81"/>
    </row>
    <row r="35" spans="1:20" s="82" customFormat="1" ht="18.75" customHeight="1" x14ac:dyDescent="0.3">
      <c r="A35" s="95" t="s">
        <v>67</v>
      </c>
      <c r="B35" s="42" t="s">
        <v>75</v>
      </c>
      <c r="C35" s="97"/>
      <c r="D35" s="98"/>
      <c r="E35" s="28"/>
      <c r="F35" s="45"/>
      <c r="G35" s="28"/>
      <c r="H35" s="28"/>
      <c r="I35" s="36"/>
      <c r="J35" s="99">
        <v>3532201</v>
      </c>
      <c r="K35" s="37"/>
      <c r="L35" s="37">
        <f>55200+80000</f>
        <v>135200</v>
      </c>
      <c r="M35" s="46"/>
      <c r="N35" s="36"/>
      <c r="O35" s="36"/>
      <c r="P35" s="36"/>
      <c r="Q35" s="40"/>
      <c r="R35" s="41"/>
      <c r="S35" s="80"/>
      <c r="T35" s="81"/>
    </row>
    <row r="36" spans="1:20" s="82" customFormat="1" ht="18.75" customHeight="1" thickBot="1" x14ac:dyDescent="0.35">
      <c r="A36" s="95" t="s">
        <v>67</v>
      </c>
      <c r="B36" s="42" t="s">
        <v>76</v>
      </c>
      <c r="C36" s="97"/>
      <c r="D36" s="98"/>
      <c r="E36" s="28"/>
      <c r="F36" s="45"/>
      <c r="G36" s="28"/>
      <c r="H36" s="28"/>
      <c r="I36" s="36"/>
      <c r="J36" s="99">
        <v>3641001</v>
      </c>
      <c r="K36" s="37"/>
      <c r="L36" s="37">
        <f>14500+10600</f>
        <v>25100</v>
      </c>
      <c r="M36" s="46"/>
      <c r="N36" s="36"/>
      <c r="O36" s="36"/>
      <c r="P36" s="36"/>
      <c r="Q36" s="40"/>
      <c r="R36" s="41"/>
      <c r="S36" s="80"/>
      <c r="T36" s="81"/>
    </row>
    <row r="37" spans="1:20" s="82" customFormat="1" ht="18" customHeight="1" thickBot="1" x14ac:dyDescent="0.35">
      <c r="A37" s="100" t="s">
        <v>77</v>
      </c>
      <c r="B37" s="101" t="s">
        <v>78</v>
      </c>
      <c r="C37" s="102">
        <v>1</v>
      </c>
      <c r="D37" s="103">
        <v>10031128</v>
      </c>
      <c r="E37" s="104"/>
      <c r="F37" s="105"/>
      <c r="G37" s="106">
        <f>SUM(G38:G45)</f>
        <v>10000000</v>
      </c>
      <c r="H37" s="104"/>
      <c r="I37" s="106">
        <f t="shared" si="2"/>
        <v>20031128</v>
      </c>
      <c r="J37" s="107"/>
      <c r="K37" s="108">
        <v>8819970</v>
      </c>
      <c r="L37" s="108">
        <f>SUM(L38:L45)</f>
        <v>1561108</v>
      </c>
      <c r="M37" s="109">
        <f t="shared" si="3"/>
        <v>0.5182472999024319</v>
      </c>
      <c r="N37" s="106">
        <f t="shared" si="4"/>
        <v>10381078</v>
      </c>
      <c r="O37" s="106">
        <f t="shared" si="0"/>
        <v>10381078</v>
      </c>
      <c r="P37" s="106">
        <f t="shared" si="5"/>
        <v>9650050</v>
      </c>
      <c r="Q37" s="110">
        <f t="shared" si="6"/>
        <v>0.48175270009756815</v>
      </c>
      <c r="R37" s="111">
        <f t="shared" si="1"/>
        <v>10381078</v>
      </c>
      <c r="S37" s="80"/>
      <c r="T37" s="81"/>
    </row>
    <row r="38" spans="1:20" s="3" customFormat="1" ht="18" customHeight="1" x14ac:dyDescent="0.3">
      <c r="A38" s="112" t="s">
        <v>77</v>
      </c>
      <c r="B38" s="113" t="s">
        <v>69</v>
      </c>
      <c r="C38" s="114"/>
      <c r="D38" s="19"/>
      <c r="E38" s="20"/>
      <c r="F38" s="21"/>
      <c r="G38" s="23">
        <v>4500000</v>
      </c>
      <c r="H38" s="20"/>
      <c r="I38" s="115"/>
      <c r="J38" s="116"/>
      <c r="K38" s="23"/>
      <c r="L38" s="23">
        <v>0</v>
      </c>
      <c r="M38" s="24"/>
      <c r="N38" s="115"/>
      <c r="O38" s="115"/>
      <c r="P38" s="115"/>
      <c r="Q38" s="117"/>
      <c r="R38" s="118"/>
      <c r="S38" s="27"/>
      <c r="T38" s="28"/>
    </row>
    <row r="39" spans="1:20" s="3" customFormat="1" ht="18" customHeight="1" x14ac:dyDescent="0.3">
      <c r="A39" s="119" t="s">
        <v>77</v>
      </c>
      <c r="B39" s="120" t="s">
        <v>79</v>
      </c>
      <c r="C39" s="121"/>
      <c r="D39" s="33"/>
      <c r="E39" s="34"/>
      <c r="F39" s="35"/>
      <c r="G39" s="38">
        <v>5500000</v>
      </c>
      <c r="H39" s="34"/>
      <c r="I39" s="47"/>
      <c r="J39" s="122"/>
      <c r="K39" s="38"/>
      <c r="L39" s="38"/>
      <c r="M39" s="39"/>
      <c r="N39" s="47"/>
      <c r="O39" s="47"/>
      <c r="P39" s="47"/>
      <c r="Q39" s="123"/>
      <c r="R39" s="48"/>
      <c r="S39" s="27"/>
      <c r="T39" s="28"/>
    </row>
    <row r="40" spans="1:20" s="3" customFormat="1" ht="18" customHeight="1" x14ac:dyDescent="0.3">
      <c r="A40" s="119" t="s">
        <v>77</v>
      </c>
      <c r="B40" s="42" t="s">
        <v>80</v>
      </c>
      <c r="C40" s="97"/>
      <c r="D40" s="44"/>
      <c r="E40" s="28"/>
      <c r="F40" s="45"/>
      <c r="G40" s="37"/>
      <c r="H40" s="28"/>
      <c r="I40" s="36"/>
      <c r="J40" s="99">
        <v>1202001</v>
      </c>
      <c r="K40" s="37"/>
      <c r="L40" s="37">
        <v>90000</v>
      </c>
      <c r="M40" s="46"/>
      <c r="N40" s="36"/>
      <c r="O40" s="36"/>
      <c r="P40" s="36"/>
      <c r="Q40" s="40"/>
      <c r="R40" s="41"/>
      <c r="S40" s="27"/>
      <c r="T40" s="28"/>
    </row>
    <row r="41" spans="1:20" s="3" customFormat="1" ht="18" customHeight="1" x14ac:dyDescent="0.3">
      <c r="A41" s="119" t="s">
        <v>77</v>
      </c>
      <c r="B41" s="96" t="s">
        <v>81</v>
      </c>
      <c r="C41" s="97"/>
      <c r="D41" s="44"/>
      <c r="E41" s="28"/>
      <c r="F41" s="45"/>
      <c r="G41" s="37"/>
      <c r="H41" s="28"/>
      <c r="I41" s="36"/>
      <c r="J41" s="99">
        <v>35130</v>
      </c>
      <c r="K41" s="37"/>
      <c r="L41" s="37">
        <v>40000</v>
      </c>
      <c r="M41" s="46"/>
      <c r="N41" s="36"/>
      <c r="O41" s="36"/>
      <c r="P41" s="36"/>
      <c r="Q41" s="40"/>
      <c r="R41" s="41"/>
      <c r="S41" s="27"/>
      <c r="T41" s="28"/>
    </row>
    <row r="42" spans="1:20" s="3" customFormat="1" ht="18" customHeight="1" x14ac:dyDescent="0.3">
      <c r="A42" s="119" t="s">
        <v>77</v>
      </c>
      <c r="B42" s="96" t="s">
        <v>82</v>
      </c>
      <c r="C42" s="97"/>
      <c r="D42" s="44"/>
      <c r="E42" s="28"/>
      <c r="F42" s="45"/>
      <c r="G42" s="37"/>
      <c r="H42" s="28"/>
      <c r="I42" s="36"/>
      <c r="J42" s="99">
        <v>3411022</v>
      </c>
      <c r="K42" s="37"/>
      <c r="L42" s="37">
        <v>70000</v>
      </c>
      <c r="M42" s="46"/>
      <c r="N42" s="36"/>
      <c r="O42" s="36"/>
      <c r="P42" s="36"/>
      <c r="Q42" s="40"/>
      <c r="R42" s="41"/>
      <c r="S42" s="27"/>
      <c r="T42" s="28"/>
    </row>
    <row r="43" spans="1:20" s="3" customFormat="1" ht="18" customHeight="1" x14ac:dyDescent="0.3">
      <c r="A43" s="119" t="s">
        <v>77</v>
      </c>
      <c r="B43" s="42" t="s">
        <v>83</v>
      </c>
      <c r="C43" s="97"/>
      <c r="D43" s="44"/>
      <c r="E43" s="28"/>
      <c r="F43" s="45"/>
      <c r="G43" s="37"/>
      <c r="H43" s="28"/>
      <c r="I43" s="36"/>
      <c r="J43" s="99">
        <v>3413101</v>
      </c>
      <c r="K43" s="37"/>
      <c r="L43" s="37">
        <v>50000</v>
      </c>
      <c r="M43" s="46"/>
      <c r="N43" s="36"/>
      <c r="O43" s="36"/>
      <c r="P43" s="36"/>
      <c r="Q43" s="40"/>
      <c r="R43" s="41"/>
      <c r="S43" s="27"/>
      <c r="T43" s="28"/>
    </row>
    <row r="44" spans="1:20" s="3" customFormat="1" ht="18" customHeight="1" x14ac:dyDescent="0.3">
      <c r="A44" s="119" t="s">
        <v>77</v>
      </c>
      <c r="B44" s="96" t="s">
        <v>84</v>
      </c>
      <c r="C44" s="97"/>
      <c r="D44" s="44"/>
      <c r="E44" s="28"/>
      <c r="F44" s="45"/>
      <c r="G44" s="37"/>
      <c r="H44" s="28"/>
      <c r="I44" s="36"/>
      <c r="J44" s="99">
        <v>3331101</v>
      </c>
      <c r="K44" s="37"/>
      <c r="L44" s="37">
        <v>1161108</v>
      </c>
      <c r="M44" s="46"/>
      <c r="N44" s="36"/>
      <c r="O44" s="36"/>
      <c r="P44" s="36"/>
      <c r="Q44" s="40"/>
      <c r="R44" s="41"/>
      <c r="S44" s="27"/>
      <c r="T44" s="28"/>
    </row>
    <row r="45" spans="1:20" s="82" customFormat="1" ht="18" customHeight="1" thickBot="1" x14ac:dyDescent="0.35">
      <c r="A45" s="124" t="s">
        <v>77</v>
      </c>
      <c r="B45" s="125" t="s">
        <v>85</v>
      </c>
      <c r="C45" s="126"/>
      <c r="D45" s="127"/>
      <c r="E45" s="128"/>
      <c r="F45" s="129"/>
      <c r="G45" s="128"/>
      <c r="H45" s="128"/>
      <c r="I45" s="130"/>
      <c r="J45" s="131">
        <v>2719004</v>
      </c>
      <c r="K45" s="132"/>
      <c r="L45" s="132">
        <v>150000</v>
      </c>
      <c r="M45" s="133"/>
      <c r="N45" s="130"/>
      <c r="O45" s="130"/>
      <c r="P45" s="130"/>
      <c r="Q45" s="134"/>
      <c r="R45" s="67"/>
      <c r="S45" s="80"/>
      <c r="T45" s="81"/>
    </row>
    <row r="46" spans="1:20" s="82" customFormat="1" ht="17.25" thickBot="1" x14ac:dyDescent="0.35">
      <c r="A46" s="135" t="s">
        <v>86</v>
      </c>
      <c r="B46" s="136" t="s">
        <v>87</v>
      </c>
      <c r="C46" s="137">
        <v>1</v>
      </c>
      <c r="D46" s="138">
        <v>23209632.333333332</v>
      </c>
      <c r="E46" s="139"/>
      <c r="F46" s="140"/>
      <c r="G46" s="139"/>
      <c r="H46" s="141">
        <f>SUM(H47:H49)</f>
        <v>5500000</v>
      </c>
      <c r="I46" s="142">
        <f t="shared" si="2"/>
        <v>17709632.333333332</v>
      </c>
      <c r="J46" s="143"/>
      <c r="K46" s="144">
        <v>2095297</v>
      </c>
      <c r="L46" s="144">
        <f>SUM(L47:L49)</f>
        <v>383500</v>
      </c>
      <c r="M46" s="145">
        <f t="shared" si="3"/>
        <v>0.13996885724919153</v>
      </c>
      <c r="N46" s="142">
        <f t="shared" si="4"/>
        <v>2478797</v>
      </c>
      <c r="O46" s="142">
        <f t="shared" si="0"/>
        <v>2478797</v>
      </c>
      <c r="P46" s="142">
        <f t="shared" si="5"/>
        <v>15230835.333333332</v>
      </c>
      <c r="Q46" s="146">
        <f t="shared" si="6"/>
        <v>0.8600311427508085</v>
      </c>
      <c r="R46" s="147">
        <f t="shared" si="1"/>
        <v>2478797</v>
      </c>
      <c r="S46" s="80"/>
      <c r="T46" s="81"/>
    </row>
    <row r="47" spans="1:20" s="3" customFormat="1" x14ac:dyDescent="0.3">
      <c r="A47" s="148" t="s">
        <v>86</v>
      </c>
      <c r="B47" s="149" t="s">
        <v>79</v>
      </c>
      <c r="C47" s="85"/>
      <c r="D47" s="150"/>
      <c r="E47" s="87"/>
      <c r="F47" s="88"/>
      <c r="G47" s="87"/>
      <c r="H47" s="88">
        <v>5500000</v>
      </c>
      <c r="I47" s="90"/>
      <c r="J47" s="91"/>
      <c r="K47" s="89"/>
      <c r="L47" s="89">
        <v>0</v>
      </c>
      <c r="M47" s="92"/>
      <c r="N47" s="90"/>
      <c r="O47" s="90"/>
      <c r="P47" s="90"/>
      <c r="Q47" s="93"/>
      <c r="R47" s="94"/>
      <c r="S47" s="27"/>
      <c r="T47" s="28"/>
    </row>
    <row r="48" spans="1:20" s="3" customFormat="1" x14ac:dyDescent="0.3">
      <c r="A48" s="148" t="s">
        <v>86</v>
      </c>
      <c r="B48" s="96" t="s">
        <v>88</v>
      </c>
      <c r="C48" s="97"/>
      <c r="D48" s="44"/>
      <c r="E48" s="28"/>
      <c r="F48" s="45"/>
      <c r="G48" s="28"/>
      <c r="H48" s="45"/>
      <c r="I48" s="36"/>
      <c r="J48" s="99">
        <v>4754001</v>
      </c>
      <c r="K48" s="37"/>
      <c r="L48" s="37">
        <f>164000+82000</f>
        <v>246000</v>
      </c>
      <c r="M48" s="46"/>
      <c r="N48" s="36"/>
      <c r="O48" s="36"/>
      <c r="P48" s="36"/>
      <c r="Q48" s="40"/>
      <c r="R48" s="41"/>
      <c r="S48" s="27"/>
      <c r="T48" s="28"/>
    </row>
    <row r="49" spans="1:20" s="82" customFormat="1" ht="17.25" thickBot="1" x14ac:dyDescent="0.35">
      <c r="A49" s="148" t="s">
        <v>86</v>
      </c>
      <c r="B49" s="120" t="s">
        <v>89</v>
      </c>
      <c r="C49" s="151"/>
      <c r="D49" s="152"/>
      <c r="E49" s="153"/>
      <c r="F49" s="154"/>
      <c r="G49" s="153"/>
      <c r="H49" s="154"/>
      <c r="I49" s="155"/>
      <c r="J49" s="122">
        <v>4653102</v>
      </c>
      <c r="K49" s="156"/>
      <c r="L49" s="38">
        <f>137500</f>
        <v>137500</v>
      </c>
      <c r="M49" s="157"/>
      <c r="N49" s="155"/>
      <c r="O49" s="155"/>
      <c r="P49" s="155"/>
      <c r="Q49" s="158"/>
      <c r="R49" s="159"/>
      <c r="S49" s="80"/>
      <c r="T49" s="81"/>
    </row>
    <row r="50" spans="1:20" s="82" customFormat="1" ht="42.75" customHeight="1" thickBot="1" x14ac:dyDescent="0.35">
      <c r="A50" s="160" t="s">
        <v>90</v>
      </c>
      <c r="B50" s="161" t="s">
        <v>91</v>
      </c>
      <c r="C50" s="162" t="s">
        <v>25</v>
      </c>
      <c r="D50" s="71">
        <v>38900000</v>
      </c>
      <c r="E50" s="72"/>
      <c r="F50" s="73"/>
      <c r="G50" s="72"/>
      <c r="H50" s="72"/>
      <c r="I50" s="163">
        <f t="shared" si="2"/>
        <v>38900000</v>
      </c>
      <c r="J50" s="164"/>
      <c r="K50" s="163">
        <v>10126600</v>
      </c>
      <c r="L50" s="165">
        <f>SUM(L51:L53)</f>
        <v>1192680</v>
      </c>
      <c r="M50" s="166">
        <f t="shared" si="3"/>
        <v>0.29098406169665808</v>
      </c>
      <c r="N50" s="163">
        <f t="shared" si="4"/>
        <v>11319280</v>
      </c>
      <c r="O50" s="163">
        <f t="shared" si="0"/>
        <v>11319280</v>
      </c>
      <c r="P50" s="163">
        <f t="shared" si="5"/>
        <v>27580720</v>
      </c>
      <c r="Q50" s="167">
        <f t="shared" si="6"/>
        <v>0.70901593830334186</v>
      </c>
      <c r="R50" s="168">
        <f t="shared" si="1"/>
        <v>11319280</v>
      </c>
      <c r="S50" s="80"/>
      <c r="T50" s="81"/>
    </row>
    <row r="51" spans="1:20" s="3" customFormat="1" ht="23.25" customHeight="1" x14ac:dyDescent="0.3">
      <c r="A51" s="30" t="s">
        <v>92</v>
      </c>
      <c r="B51" s="169" t="s">
        <v>93</v>
      </c>
      <c r="C51" s="32"/>
      <c r="D51" s="170"/>
      <c r="E51" s="34"/>
      <c r="F51" s="35"/>
      <c r="G51" s="34"/>
      <c r="H51" s="34"/>
      <c r="I51" s="47"/>
      <c r="J51" s="122">
        <v>65116</v>
      </c>
      <c r="K51" s="38"/>
      <c r="L51" s="38">
        <f>34800+11600</f>
        <v>46400</v>
      </c>
      <c r="M51" s="39"/>
      <c r="N51" s="47"/>
      <c r="O51" s="47"/>
      <c r="P51" s="47"/>
      <c r="Q51" s="123"/>
      <c r="R51" s="48"/>
      <c r="S51" s="27"/>
      <c r="T51" s="28"/>
    </row>
    <row r="52" spans="1:20" s="3" customFormat="1" ht="18" customHeight="1" x14ac:dyDescent="0.3">
      <c r="A52" s="30" t="s">
        <v>94</v>
      </c>
      <c r="B52" s="171" t="s">
        <v>95</v>
      </c>
      <c r="C52" s="172"/>
      <c r="D52" s="86"/>
      <c r="E52" s="87"/>
      <c r="F52" s="88"/>
      <c r="G52" s="87"/>
      <c r="H52" s="87"/>
      <c r="I52" s="90"/>
      <c r="J52" s="99">
        <v>17100</v>
      </c>
      <c r="K52" s="89"/>
      <c r="L52" s="89">
        <v>911900</v>
      </c>
      <c r="M52" s="92"/>
      <c r="N52" s="90"/>
      <c r="O52" s="90"/>
      <c r="P52" s="90"/>
      <c r="Q52" s="93"/>
      <c r="R52" s="94"/>
      <c r="S52" s="27"/>
      <c r="T52" s="28"/>
    </row>
    <row r="53" spans="1:20" s="3" customFormat="1" ht="18.75" customHeight="1" thickBot="1" x14ac:dyDescent="0.35">
      <c r="A53" s="56" t="s">
        <v>96</v>
      </c>
      <c r="B53" s="173" t="s">
        <v>97</v>
      </c>
      <c r="C53" s="58"/>
      <c r="D53" s="59"/>
      <c r="E53" s="60"/>
      <c r="F53" s="61"/>
      <c r="G53" s="60"/>
      <c r="H53" s="60"/>
      <c r="I53" s="62"/>
      <c r="J53" s="63">
        <v>94110</v>
      </c>
      <c r="K53" s="64"/>
      <c r="L53" s="64">
        <v>234380</v>
      </c>
      <c r="M53" s="65"/>
      <c r="N53" s="62"/>
      <c r="O53" s="62"/>
      <c r="P53" s="62"/>
      <c r="Q53" s="66"/>
      <c r="R53" s="174"/>
      <c r="S53" s="27"/>
      <c r="T53" s="28"/>
    </row>
    <row r="54" spans="1:20" s="82" customFormat="1" ht="28.5" customHeight="1" thickBot="1" x14ac:dyDescent="0.35">
      <c r="A54" s="175" t="s">
        <v>98</v>
      </c>
      <c r="B54" s="176" t="s">
        <v>99</v>
      </c>
      <c r="C54" s="177" t="s">
        <v>25</v>
      </c>
      <c r="D54" s="178">
        <v>15000000</v>
      </c>
      <c r="E54" s="179"/>
      <c r="F54" s="180"/>
      <c r="G54" s="179"/>
      <c r="H54" s="179"/>
      <c r="I54" s="163">
        <f t="shared" si="2"/>
        <v>15000000</v>
      </c>
      <c r="J54" s="164">
        <v>71434</v>
      </c>
      <c r="K54" s="165">
        <v>3777401</v>
      </c>
      <c r="L54" s="165">
        <v>0</v>
      </c>
      <c r="M54" s="166">
        <f t="shared" si="3"/>
        <v>0.25182673333333333</v>
      </c>
      <c r="N54" s="163">
        <f t="shared" si="4"/>
        <v>3777401</v>
      </c>
      <c r="O54" s="163">
        <f t="shared" si="0"/>
        <v>3777401</v>
      </c>
      <c r="P54" s="163">
        <f t="shared" si="5"/>
        <v>11222599</v>
      </c>
      <c r="Q54" s="167">
        <f t="shared" si="6"/>
        <v>0.74817326666666661</v>
      </c>
      <c r="R54" s="168">
        <f t="shared" si="1"/>
        <v>3777401</v>
      </c>
      <c r="S54" s="80"/>
      <c r="T54" s="81"/>
    </row>
    <row r="55" spans="1:20" s="82" customFormat="1" ht="16.5" customHeight="1" thickBot="1" x14ac:dyDescent="0.35">
      <c r="A55" s="181" t="s">
        <v>100</v>
      </c>
      <c r="B55" s="182" t="s">
        <v>101</v>
      </c>
      <c r="C55" s="183">
        <v>1</v>
      </c>
      <c r="D55" s="71">
        <v>172550000</v>
      </c>
      <c r="E55" s="179"/>
      <c r="F55" s="180"/>
      <c r="G55" s="165">
        <f>SUM(G56)</f>
        <v>10736558</v>
      </c>
      <c r="H55" s="165">
        <v>16500000</v>
      </c>
      <c r="I55" s="163">
        <f t="shared" si="2"/>
        <v>166786558</v>
      </c>
      <c r="J55" s="179"/>
      <c r="K55" s="184">
        <v>77910604</v>
      </c>
      <c r="L55" s="185">
        <f>SUM(L57:L63)</f>
        <v>1755999</v>
      </c>
      <c r="M55" s="166">
        <f>N55/I55</f>
        <v>0.47765601709941158</v>
      </c>
      <c r="N55" s="163">
        <f t="shared" si="4"/>
        <v>79666603</v>
      </c>
      <c r="O55" s="163">
        <f t="shared" si="0"/>
        <v>79666603</v>
      </c>
      <c r="P55" s="163">
        <f t="shared" si="5"/>
        <v>87119955</v>
      </c>
      <c r="Q55" s="167">
        <f t="shared" si="6"/>
        <v>0.52234398290058848</v>
      </c>
      <c r="R55" s="168">
        <f t="shared" si="1"/>
        <v>79666603</v>
      </c>
      <c r="S55" s="80"/>
      <c r="T55" s="81"/>
    </row>
    <row r="56" spans="1:20" s="82" customFormat="1" ht="16.5" customHeight="1" x14ac:dyDescent="0.3">
      <c r="A56" s="186" t="s">
        <v>100</v>
      </c>
      <c r="B56" s="120" t="s">
        <v>102</v>
      </c>
      <c r="C56" s="151"/>
      <c r="D56" s="187"/>
      <c r="E56" s="188"/>
      <c r="F56" s="189"/>
      <c r="G56" s="190">
        <v>10736558</v>
      </c>
      <c r="H56" s="190"/>
      <c r="I56" s="191"/>
      <c r="J56" s="188"/>
      <c r="K56" s="192"/>
      <c r="L56" s="192">
        <v>0</v>
      </c>
      <c r="M56" s="193"/>
      <c r="N56" s="191"/>
      <c r="O56" s="191"/>
      <c r="P56" s="191"/>
      <c r="Q56" s="194"/>
      <c r="R56" s="195"/>
      <c r="S56" s="80"/>
      <c r="T56" s="81"/>
    </row>
    <row r="57" spans="1:20" s="82" customFormat="1" ht="18.75" customHeight="1" x14ac:dyDescent="0.3">
      <c r="A57" s="196" t="s">
        <v>100</v>
      </c>
      <c r="B57" s="96" t="s">
        <v>103</v>
      </c>
      <c r="C57" s="52"/>
      <c r="D57" s="197"/>
      <c r="E57" s="81"/>
      <c r="F57" s="198"/>
      <c r="G57" s="81"/>
      <c r="H57" s="81"/>
      <c r="I57" s="199"/>
      <c r="J57" s="99">
        <v>3254001</v>
      </c>
      <c r="K57" s="37"/>
      <c r="L57" s="37">
        <f>7850+7850</f>
        <v>15700</v>
      </c>
      <c r="M57" s="200"/>
      <c r="N57" s="199"/>
      <c r="O57" s="199"/>
      <c r="P57" s="199"/>
      <c r="Q57" s="201"/>
      <c r="R57" s="202"/>
      <c r="S57" s="80"/>
      <c r="T57" s="81"/>
    </row>
    <row r="58" spans="1:20" s="82" customFormat="1" ht="18.75" customHeight="1" x14ac:dyDescent="0.3">
      <c r="A58" s="196" t="s">
        <v>100</v>
      </c>
      <c r="B58" s="96" t="s">
        <v>104</v>
      </c>
      <c r="C58" s="52"/>
      <c r="D58" s="197"/>
      <c r="E58" s="81"/>
      <c r="F58" s="198"/>
      <c r="G58" s="81"/>
      <c r="H58" s="81"/>
      <c r="I58" s="199"/>
      <c r="J58" s="99">
        <v>54730</v>
      </c>
      <c r="K58" s="37"/>
      <c r="L58" s="37">
        <v>1145000</v>
      </c>
      <c r="M58" s="200"/>
      <c r="N58" s="199"/>
      <c r="O58" s="199"/>
      <c r="P58" s="199"/>
      <c r="Q58" s="201"/>
      <c r="R58" s="202"/>
      <c r="S58" s="80"/>
      <c r="T58" s="81"/>
    </row>
    <row r="59" spans="1:20" s="82" customFormat="1" ht="18.75" customHeight="1" x14ac:dyDescent="0.3">
      <c r="A59" s="196" t="s">
        <v>100</v>
      </c>
      <c r="B59" s="96" t="s">
        <v>105</v>
      </c>
      <c r="C59" s="52"/>
      <c r="D59" s="197"/>
      <c r="E59" s="81"/>
      <c r="F59" s="198"/>
      <c r="G59" s="81"/>
      <c r="H59" s="81"/>
      <c r="I59" s="199"/>
      <c r="J59" s="99">
        <v>87142</v>
      </c>
      <c r="K59" s="37"/>
      <c r="L59" s="37">
        <f>7000</f>
        <v>7000</v>
      </c>
      <c r="M59" s="200"/>
      <c r="N59" s="199"/>
      <c r="O59" s="199"/>
      <c r="P59" s="199"/>
      <c r="Q59" s="201"/>
      <c r="R59" s="202"/>
      <c r="S59" s="80"/>
      <c r="T59" s="81"/>
    </row>
    <row r="60" spans="1:20" s="82" customFormat="1" ht="18.75" customHeight="1" x14ac:dyDescent="0.3">
      <c r="A60" s="196" t="s">
        <v>100</v>
      </c>
      <c r="B60" s="96" t="s">
        <v>106</v>
      </c>
      <c r="C60" s="52"/>
      <c r="D60" s="197"/>
      <c r="E60" s="81"/>
      <c r="F60" s="198"/>
      <c r="G60" s="81"/>
      <c r="H60" s="81"/>
      <c r="I60" s="199"/>
      <c r="J60" s="99">
        <v>85290</v>
      </c>
      <c r="K60" s="37"/>
      <c r="L60" s="37">
        <f>10000</f>
        <v>10000</v>
      </c>
      <c r="M60" s="200"/>
      <c r="N60" s="199"/>
      <c r="O60" s="199"/>
      <c r="P60" s="199"/>
      <c r="Q60" s="201"/>
      <c r="R60" s="202"/>
      <c r="S60" s="80"/>
      <c r="T60" s="81"/>
    </row>
    <row r="61" spans="1:20" s="82" customFormat="1" ht="18.75" customHeight="1" x14ac:dyDescent="0.3">
      <c r="A61" s="196" t="s">
        <v>100</v>
      </c>
      <c r="B61" s="96" t="s">
        <v>107</v>
      </c>
      <c r="C61" s="52"/>
      <c r="D61" s="197"/>
      <c r="E61" s="81"/>
      <c r="F61" s="198"/>
      <c r="G61" s="81"/>
      <c r="H61" s="81"/>
      <c r="I61" s="199"/>
      <c r="J61" s="99">
        <v>8714102</v>
      </c>
      <c r="K61" s="37"/>
      <c r="L61" s="37">
        <f>150000+85000</f>
        <v>235000</v>
      </c>
      <c r="M61" s="200"/>
      <c r="N61" s="199"/>
      <c r="O61" s="199"/>
      <c r="P61" s="199"/>
      <c r="Q61" s="201"/>
      <c r="R61" s="202"/>
      <c r="S61" s="80"/>
      <c r="T61" s="81"/>
    </row>
    <row r="62" spans="1:20" s="82" customFormat="1" ht="16.5" customHeight="1" x14ac:dyDescent="0.3">
      <c r="A62" s="196" t="s">
        <v>100</v>
      </c>
      <c r="B62" s="96" t="s">
        <v>108</v>
      </c>
      <c r="C62" s="52"/>
      <c r="D62" s="197"/>
      <c r="E62" s="81"/>
      <c r="F62" s="198"/>
      <c r="G62" s="81"/>
      <c r="H62" s="81"/>
      <c r="I62" s="199"/>
      <c r="J62" s="99">
        <v>84210</v>
      </c>
      <c r="K62" s="37"/>
      <c r="L62" s="37">
        <v>203728</v>
      </c>
      <c r="M62" s="200"/>
      <c r="N62" s="199"/>
      <c r="O62" s="199"/>
      <c r="P62" s="199"/>
      <c r="Q62" s="201"/>
      <c r="R62" s="202"/>
      <c r="S62" s="80"/>
      <c r="T62" s="81"/>
    </row>
    <row r="63" spans="1:20" s="82" customFormat="1" ht="16.5" customHeight="1" thickBot="1" x14ac:dyDescent="0.35">
      <c r="A63" s="56" t="s">
        <v>100</v>
      </c>
      <c r="B63" s="203" t="s">
        <v>109</v>
      </c>
      <c r="C63" s="204"/>
      <c r="D63" s="205"/>
      <c r="E63" s="206"/>
      <c r="F63" s="207"/>
      <c r="G63" s="206"/>
      <c r="H63" s="206"/>
      <c r="I63" s="208"/>
      <c r="J63" s="63">
        <v>84120</v>
      </c>
      <c r="K63" s="64"/>
      <c r="L63" s="64">
        <v>139571</v>
      </c>
      <c r="M63" s="209"/>
      <c r="N63" s="208"/>
      <c r="O63" s="208"/>
      <c r="P63" s="208"/>
      <c r="Q63" s="210"/>
      <c r="R63" s="202"/>
      <c r="S63" s="80"/>
      <c r="T63" s="81"/>
    </row>
    <row r="64" spans="1:20" s="82" customFormat="1" ht="17.25" thickBot="1" x14ac:dyDescent="0.35">
      <c r="A64" s="175" t="s">
        <v>110</v>
      </c>
      <c r="B64" s="211" t="s">
        <v>111</v>
      </c>
      <c r="C64" s="212" t="s">
        <v>25</v>
      </c>
      <c r="D64" s="213">
        <v>40000000</v>
      </c>
      <c r="E64" s="214"/>
      <c r="F64" s="215"/>
      <c r="G64" s="214"/>
      <c r="H64" s="216"/>
      <c r="I64" s="217">
        <f t="shared" si="2"/>
        <v>40000000</v>
      </c>
      <c r="J64" s="218"/>
      <c r="K64" s="219"/>
      <c r="L64" s="220">
        <v>0</v>
      </c>
      <c r="M64" s="221">
        <f t="shared" si="3"/>
        <v>0</v>
      </c>
      <c r="N64" s="79">
        <f t="shared" si="4"/>
        <v>0</v>
      </c>
      <c r="O64" s="222">
        <f t="shared" ref="O64:O65" si="7">K64+L64</f>
        <v>0</v>
      </c>
      <c r="P64" s="223">
        <f t="shared" si="5"/>
        <v>40000000</v>
      </c>
      <c r="Q64" s="224">
        <f t="shared" si="6"/>
        <v>1</v>
      </c>
      <c r="R64" s="225">
        <f t="shared" ref="R64:R65" si="8">O64</f>
        <v>0</v>
      </c>
      <c r="S64" s="80"/>
      <c r="T64" s="81"/>
    </row>
    <row r="65" spans="1:20" s="82" customFormat="1" ht="17.25" thickBot="1" x14ac:dyDescent="0.35">
      <c r="A65" s="226" t="s">
        <v>112</v>
      </c>
      <c r="B65" s="211" t="s">
        <v>113</v>
      </c>
      <c r="C65" s="227" t="s">
        <v>25</v>
      </c>
      <c r="D65" s="178">
        <v>55000000</v>
      </c>
      <c r="E65" s="72"/>
      <c r="F65" s="73">
        <f>SUM(F66:F68)</f>
        <v>31763215</v>
      </c>
      <c r="G65" s="72"/>
      <c r="H65" s="228">
        <f>SUM(H66:H68)</f>
        <v>10000000</v>
      </c>
      <c r="I65" s="163">
        <f t="shared" si="2"/>
        <v>76763215</v>
      </c>
      <c r="J65" s="75"/>
      <c r="K65" s="165">
        <v>51575470</v>
      </c>
      <c r="L65" s="165">
        <f>SUM(L66:L68)</f>
        <v>8350591</v>
      </c>
      <c r="M65" s="166">
        <f t="shared" si="3"/>
        <v>0.78066116694044141</v>
      </c>
      <c r="N65" s="163">
        <f>K65+L65</f>
        <v>59926061</v>
      </c>
      <c r="O65" s="163">
        <f t="shared" si="7"/>
        <v>59926061</v>
      </c>
      <c r="P65" s="163">
        <f t="shared" si="5"/>
        <v>16837154</v>
      </c>
      <c r="Q65" s="167">
        <f t="shared" si="6"/>
        <v>0.21933883305955854</v>
      </c>
      <c r="R65" s="168">
        <f t="shared" si="8"/>
        <v>59926061</v>
      </c>
      <c r="S65" s="80"/>
      <c r="T65" s="81"/>
    </row>
    <row r="66" spans="1:20" s="82" customFormat="1" x14ac:dyDescent="0.3">
      <c r="A66" s="229" t="s">
        <v>114</v>
      </c>
      <c r="B66" s="230" t="s">
        <v>115</v>
      </c>
      <c r="C66" s="231">
        <v>45</v>
      </c>
      <c r="D66" s="232"/>
      <c r="E66" s="233"/>
      <c r="F66" s="88">
        <v>31763215</v>
      </c>
      <c r="G66" s="233"/>
      <c r="H66" s="88">
        <v>10000000</v>
      </c>
      <c r="I66" s="234"/>
      <c r="J66" s="235"/>
      <c r="K66" s="236"/>
      <c r="L66" s="236">
        <v>0</v>
      </c>
      <c r="M66" s="193"/>
      <c r="N66" s="234"/>
      <c r="O66" s="234"/>
      <c r="P66" s="234"/>
      <c r="Q66" s="237"/>
      <c r="R66" s="195"/>
      <c r="S66" s="80"/>
      <c r="T66" s="81"/>
    </row>
    <row r="67" spans="1:20" s="82" customFormat="1" x14ac:dyDescent="0.3">
      <c r="A67" s="238" t="s">
        <v>112</v>
      </c>
      <c r="B67" s="239" t="s">
        <v>113</v>
      </c>
      <c r="C67" s="240"/>
      <c r="D67" s="241"/>
      <c r="E67" s="206"/>
      <c r="F67" s="207"/>
      <c r="G67" s="206"/>
      <c r="H67" s="206"/>
      <c r="I67" s="208"/>
      <c r="J67" s="63">
        <v>64112</v>
      </c>
      <c r="K67" s="64"/>
      <c r="L67" s="64">
        <v>6798471</v>
      </c>
      <c r="M67" s="200"/>
      <c r="N67" s="208"/>
      <c r="O67" s="208"/>
      <c r="P67" s="208"/>
      <c r="Q67" s="210"/>
      <c r="R67" s="202"/>
      <c r="S67" s="80"/>
      <c r="T67" s="81"/>
    </row>
    <row r="68" spans="1:20" s="82" customFormat="1" ht="17.25" thickBot="1" x14ac:dyDescent="0.35">
      <c r="A68" s="242" t="s">
        <v>112</v>
      </c>
      <c r="B68" s="239" t="s">
        <v>116</v>
      </c>
      <c r="C68" s="240"/>
      <c r="D68" s="241"/>
      <c r="E68" s="206"/>
      <c r="F68" s="207"/>
      <c r="G68" s="206"/>
      <c r="H68" s="206"/>
      <c r="I68" s="208"/>
      <c r="J68" s="63">
        <v>64220</v>
      </c>
      <c r="K68" s="64"/>
      <c r="L68" s="64">
        <v>1552120</v>
      </c>
      <c r="M68" s="209"/>
      <c r="N68" s="208"/>
      <c r="O68" s="208"/>
      <c r="P68" s="208"/>
      <c r="Q68" s="210"/>
      <c r="R68" s="243"/>
      <c r="S68" s="80"/>
      <c r="T68" s="81"/>
    </row>
    <row r="69" spans="1:20" s="82" customFormat="1" ht="17.25" thickBot="1" x14ac:dyDescent="0.35">
      <c r="A69" s="68" t="s">
        <v>117</v>
      </c>
      <c r="B69" s="69" t="s">
        <v>118</v>
      </c>
      <c r="C69" s="70" t="s">
        <v>25</v>
      </c>
      <c r="D69" s="244">
        <v>2000000</v>
      </c>
      <c r="E69" s="72"/>
      <c r="F69" s="73"/>
      <c r="G69" s="72"/>
      <c r="H69" s="72"/>
      <c r="I69" s="74">
        <f>D69-E69+F69+G69-H69</f>
        <v>2000000</v>
      </c>
      <c r="J69" s="72"/>
      <c r="K69" s="76"/>
      <c r="L69" s="76"/>
      <c r="M69" s="77">
        <f>N69/I69</f>
        <v>0</v>
      </c>
      <c r="N69" s="74">
        <f>K69+L69</f>
        <v>0</v>
      </c>
      <c r="O69" s="74">
        <f>K69+L69</f>
        <v>0</v>
      </c>
      <c r="P69" s="74">
        <f>I69-N69</f>
        <v>2000000</v>
      </c>
      <c r="Q69" s="78">
        <f>P69/I69</f>
        <v>1</v>
      </c>
      <c r="R69" s="79">
        <f>O69</f>
        <v>0</v>
      </c>
      <c r="S69" s="80"/>
      <c r="T69" s="81"/>
    </row>
    <row r="70" spans="1:20" s="82" customFormat="1" ht="17.25" thickBot="1" x14ac:dyDescent="0.35">
      <c r="A70" s="68" t="s">
        <v>119</v>
      </c>
      <c r="B70" s="69" t="s">
        <v>120</v>
      </c>
      <c r="C70" s="70" t="s">
        <v>29</v>
      </c>
      <c r="D70" s="244"/>
      <c r="E70" s="72"/>
      <c r="F70" s="73">
        <v>20000000</v>
      </c>
      <c r="G70" s="72"/>
      <c r="H70" s="72"/>
      <c r="I70" s="74">
        <f>D70-E70+F70+G70-H70</f>
        <v>20000000</v>
      </c>
      <c r="J70" s="72"/>
      <c r="K70" s="76">
        <v>0</v>
      </c>
      <c r="L70" s="76"/>
      <c r="M70" s="77">
        <f>N70/I70</f>
        <v>0</v>
      </c>
      <c r="N70" s="74">
        <f>K70+L70</f>
        <v>0</v>
      </c>
      <c r="O70" s="74">
        <f>K70+L70</f>
        <v>0</v>
      </c>
      <c r="P70" s="74">
        <f>I70-N70</f>
        <v>20000000</v>
      </c>
      <c r="Q70" s="78">
        <f>P70/I70</f>
        <v>1</v>
      </c>
      <c r="R70" s="79">
        <f>O70</f>
        <v>0</v>
      </c>
      <c r="S70" s="80"/>
      <c r="T70" s="81"/>
    </row>
    <row r="71" spans="1:20" s="82" customFormat="1" ht="17.25" thickBot="1" x14ac:dyDescent="0.35">
      <c r="A71" s="245"/>
      <c r="B71" s="246"/>
      <c r="C71" s="247"/>
      <c r="D71" s="248"/>
      <c r="E71" s="139"/>
      <c r="F71" s="140"/>
      <c r="G71" s="139"/>
      <c r="H71" s="139"/>
      <c r="I71" s="142"/>
      <c r="J71" s="249"/>
      <c r="K71" s="250"/>
      <c r="L71" s="250"/>
      <c r="M71" s="145"/>
      <c r="N71" s="142"/>
      <c r="O71" s="142"/>
      <c r="P71" s="142"/>
      <c r="Q71" s="146"/>
      <c r="R71" s="147"/>
      <c r="S71" s="80"/>
      <c r="T71" s="81"/>
    </row>
    <row r="72" spans="1:20" s="82" customFormat="1" x14ac:dyDescent="0.3">
      <c r="S72" s="81"/>
      <c r="T72" s="81"/>
    </row>
    <row r="73" spans="1:20" s="251" customFormat="1" x14ac:dyDescent="0.3">
      <c r="D73" s="252">
        <f>SUM(D7:D71)</f>
        <v>1352132207.3333335</v>
      </c>
      <c r="E73" s="252">
        <f>SUM(E7:E71)</f>
        <v>0</v>
      </c>
      <c r="F73" s="252">
        <f>F70+F65+F55+F54+F50+F46+F37+F28+F27+F26+F25+F24+F23+F22+F21+F20+F19+F18+F17+F16+F15+F14+F13+F12+F11+F10+F9+F8+F7</f>
        <v>212763215</v>
      </c>
      <c r="G73" s="252">
        <f>G70+G65+G55+G54+G50+G46+G37+G28+G27+G26+G25+G24+G23+G22+G21+G20+G19+G18+G17+G16+G15+G14+G13+G12+G11+G10+G9+G8+G7</f>
        <v>32736558</v>
      </c>
      <c r="H73" s="252">
        <f>H70+H65+H55+H54+H50+H46+H37+H28+H27+H26+H25+H24+H23+H22+H21+H20+H19+H18+H17+H16+H15+H14+H13+H12+H11+H10+H9+H8+H7</f>
        <v>32736558</v>
      </c>
      <c r="I73" s="253">
        <f>SUM(I7:I71)</f>
        <v>1564895422.3333333</v>
      </c>
      <c r="K73" s="254">
        <f>K7+K9+K10+K11+K12+K14+K15+K16+K17+K19+K20+K21+K22+K23+K24+K25+K27+K28+K37+K46+K50+K54+K55+K65+K69+K70</f>
        <v>791332824</v>
      </c>
      <c r="L73" s="255">
        <f>L7+L9+L10+L11+L12+L14+L15+L16+L17+L19+L20+L21+L22+L23+L24+L25+L27+L28+L37+L46+L50+L55+L65+L54+L69+L8+L13+L18+L26</f>
        <v>93019676</v>
      </c>
      <c r="M73" s="256">
        <f>N73/I73</f>
        <v>0.56511923249247453</v>
      </c>
      <c r="N73" s="254">
        <f>N65+N64+N55+N50+N46+N37+N28+N7+N9+N10+N11+N12+N14+N15+N16+N17+N19+N20+N21+N22+N23+N24+N25+N27+N54+N8+N13+N18+N26</f>
        <v>884352500</v>
      </c>
      <c r="O73" s="254">
        <f>O65+O64+O55+O50+O46+O37+O28+O7+O9+O10+O11+O12+O14+O15+O16+O17+O19+O20+O21+O22+O23+O24+O25+O27+O54+O8+O18+O26</f>
        <v>884352500</v>
      </c>
      <c r="P73" s="254">
        <f>P65+P64+P55+P50+P46+P37+P28+P7+P9+P10+P11+P12+P14+P15+P16+P17+P19+P20+P21+P22+P23+P24+P25+P27+P54+P69+P70+P8+P18+P26+P13</f>
        <v>680542922.33333337</v>
      </c>
      <c r="Q73" s="257">
        <f t="shared" si="6"/>
        <v>0.43488076750752558</v>
      </c>
      <c r="R73" s="254">
        <f>R65+R55+R50+R46+R37+R28+R27+R25+R24+R23+R22+R21+R20+R19+R17+R16+R15+R14+R12+R11+R10+R9+R7+R54+R8+R13+R18+R26</f>
        <v>884352500</v>
      </c>
    </row>
    <row r="74" spans="1:20" x14ac:dyDescent="0.3">
      <c r="L74" s="2"/>
    </row>
    <row r="75" spans="1:20" x14ac:dyDescent="0.3">
      <c r="L75" s="29"/>
      <c r="N75" s="29"/>
    </row>
    <row r="76" spans="1:20" x14ac:dyDescent="0.3">
      <c r="L76" s="29"/>
      <c r="N76" s="29"/>
    </row>
    <row r="77" spans="1:20" x14ac:dyDescent="0.3">
      <c r="A77" s="258" t="s">
        <v>121</v>
      </c>
      <c r="B77" s="258"/>
      <c r="C77" s="259" t="s">
        <v>121</v>
      </c>
      <c r="D77" s="259"/>
      <c r="E77" s="259"/>
      <c r="L77" s="260"/>
      <c r="N77" s="260"/>
    </row>
    <row r="78" spans="1:20" x14ac:dyDescent="0.3">
      <c r="L78" s="260"/>
      <c r="N78" s="29"/>
    </row>
    <row r="79" spans="1:20" x14ac:dyDescent="0.3">
      <c r="A79" s="251" t="s">
        <v>122</v>
      </c>
      <c r="C79" s="251" t="s">
        <v>123</v>
      </c>
      <c r="L79" s="2"/>
      <c r="N79" s="260"/>
    </row>
    <row r="80" spans="1:20" x14ac:dyDescent="0.3">
      <c r="A80" s="2" t="s">
        <v>124</v>
      </c>
      <c r="C80" s="2" t="s">
        <v>125</v>
      </c>
      <c r="L80" s="2"/>
    </row>
    <row r="81" spans="12:12" x14ac:dyDescent="0.3">
      <c r="L81" s="2"/>
    </row>
  </sheetData>
  <mergeCells count="4">
    <mergeCell ref="A2:T2"/>
    <mergeCell ref="A3:T3"/>
    <mergeCell ref="A77:B77"/>
    <mergeCell ref="C77:E77"/>
  </mergeCells>
  <pageMargins left="0.70866141732283472" right="0.70866141732283472" top="0.55118110236220474" bottom="0.74803149606299213" header="0.31496062992125984" footer="0.31496062992125984"/>
  <pageSetup paperSize="9" scale="4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SEPTIEMBRE 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 FISCAL</dc:creator>
  <cp:lastModifiedBy>CONTROL FISCAL</cp:lastModifiedBy>
  <dcterms:created xsi:type="dcterms:W3CDTF">2022-10-13T19:33:08Z</dcterms:created>
  <dcterms:modified xsi:type="dcterms:W3CDTF">2022-10-13T19:34:09Z</dcterms:modified>
</cp:coreProperties>
</file>